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384e11e354a86f5b/Desktop/COO Model/"/>
    </mc:Choice>
  </mc:AlternateContent>
  <xr:revisionPtr revIDLastSave="4" documentId="8_{23B12510-E4A1-4491-923A-5C2B5D3800A7}" xr6:coauthVersionLast="47" xr6:coauthVersionMax="47" xr10:uidLastSave="{F2672BAD-A807-40EA-83D0-DCC9DA954408}"/>
  <bookViews>
    <workbookView xWindow="54495" yWindow="0" windowWidth="26010" windowHeight="20985" tabRatio="500" activeTab="4" xr2:uid="{00000000-000D-0000-FFFF-FFFF00000000}"/>
  </bookViews>
  <sheets>
    <sheet name="Read me" sheetId="1" r:id="rId1"/>
    <sheet name="Summary" sheetId="2" r:id="rId2"/>
    <sheet name="Assessment" sheetId="3" r:id="rId3"/>
    <sheet name="Progress" sheetId="4" r:id="rId4"/>
    <sheet name="Maturity Scale" sheetId="5" r:id="rId5"/>
  </sheets>
  <definedNames>
    <definedName name="_xlnm.Print_Titles" localSheetId="2">Assessment!$8:$8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10" i="4" l="1"/>
  <c r="E9" i="4"/>
  <c r="E8" i="4"/>
  <c r="E7" i="4"/>
  <c r="E6" i="4"/>
  <c r="E117" i="3"/>
  <c r="F117" i="3" s="1"/>
  <c r="D117" i="3"/>
  <c r="F116" i="3"/>
  <c r="F115" i="3"/>
  <c r="F114" i="3"/>
  <c r="F113" i="3"/>
  <c r="F112" i="3"/>
  <c r="E109" i="3"/>
  <c r="F109" i="3" s="1"/>
  <c r="D109" i="3"/>
  <c r="F108" i="3"/>
  <c r="F107" i="3"/>
  <c r="F106" i="3"/>
  <c r="F105" i="3"/>
  <c r="F104" i="3"/>
  <c r="E101" i="3"/>
  <c r="F101" i="3" s="1"/>
  <c r="D101" i="3"/>
  <c r="F100" i="3"/>
  <c r="F99" i="3"/>
  <c r="F98" i="3"/>
  <c r="F97" i="3"/>
  <c r="F96" i="3"/>
  <c r="E93" i="3"/>
  <c r="F93" i="3" s="1"/>
  <c r="D93" i="3"/>
  <c r="F92" i="3"/>
  <c r="F91" i="3"/>
  <c r="F90" i="3"/>
  <c r="F89" i="3"/>
  <c r="F88" i="3"/>
  <c r="E85" i="3"/>
  <c r="F85" i="3" s="1"/>
  <c r="D85" i="3"/>
  <c r="F84" i="3"/>
  <c r="F83" i="3"/>
  <c r="F82" i="3"/>
  <c r="F81" i="3"/>
  <c r="F80" i="3"/>
  <c r="E77" i="3"/>
  <c r="F77" i="3" s="1"/>
  <c r="D77" i="3"/>
  <c r="F76" i="3"/>
  <c r="F75" i="3"/>
  <c r="F74" i="3"/>
  <c r="F73" i="3"/>
  <c r="E70" i="3"/>
  <c r="F70" i="3" s="1"/>
  <c r="D70" i="3"/>
  <c r="F69" i="3"/>
  <c r="F68" i="3"/>
  <c r="F67" i="3"/>
  <c r="F66" i="3"/>
  <c r="F65" i="3"/>
  <c r="E62" i="3"/>
  <c r="D62" i="3"/>
  <c r="F61" i="3"/>
  <c r="F60" i="3"/>
  <c r="F59" i="3"/>
  <c r="F58" i="3"/>
  <c r="F57" i="3"/>
  <c r="E54" i="3"/>
  <c r="F54" i="3" s="1"/>
  <c r="D54" i="3"/>
  <c r="F53" i="3"/>
  <c r="F52" i="3"/>
  <c r="F51" i="3"/>
  <c r="F50" i="3"/>
  <c r="F49" i="3"/>
  <c r="E46" i="3"/>
  <c r="F46" i="3" s="1"/>
  <c r="D46" i="3"/>
  <c r="F45" i="3"/>
  <c r="F44" i="3"/>
  <c r="F43" i="3"/>
  <c r="F42" i="3"/>
  <c r="F41" i="3"/>
  <c r="E38" i="3"/>
  <c r="F38" i="3" s="1"/>
  <c r="D38" i="3"/>
  <c r="F37" i="3"/>
  <c r="F36" i="3"/>
  <c r="F35" i="3"/>
  <c r="F34" i="3"/>
  <c r="F33" i="3"/>
  <c r="E30" i="3"/>
  <c r="F30" i="3" s="1"/>
  <c r="D30" i="3"/>
  <c r="F29" i="3"/>
  <c r="F28" i="3"/>
  <c r="F27" i="3"/>
  <c r="F26" i="3"/>
  <c r="F25" i="3"/>
  <c r="E22" i="3"/>
  <c r="F22" i="3" s="1"/>
  <c r="D22" i="3"/>
  <c r="F21" i="3"/>
  <c r="F20" i="3"/>
  <c r="F19" i="3"/>
  <c r="F18" i="3"/>
  <c r="E15" i="3"/>
  <c r="F15" i="3" s="1"/>
  <c r="D15" i="3"/>
  <c r="F14" i="3"/>
  <c r="F13" i="3"/>
  <c r="F12" i="3"/>
  <c r="F11" i="3"/>
  <c r="F10" i="3"/>
  <c r="C24" i="2"/>
  <c r="C23" i="2"/>
  <c r="C22" i="2"/>
  <c r="G21" i="2"/>
  <c r="C21" i="2"/>
  <c r="D21" i="2" s="1"/>
  <c r="C20" i="2"/>
  <c r="G19" i="2"/>
  <c r="C19" i="2"/>
  <c r="D19" i="2" s="1"/>
  <c r="C18" i="2"/>
  <c r="C17" i="2"/>
  <c r="C16" i="2"/>
  <c r="C15" i="2"/>
  <c r="C14" i="2"/>
  <c r="C13" i="2"/>
  <c r="G12" i="2"/>
  <c r="C12" i="2"/>
  <c r="D12" i="2" s="1"/>
  <c r="C11" i="2"/>
  <c r="C10" i="2"/>
  <c r="G7" i="2"/>
  <c r="B7" i="2"/>
  <c r="B4" i="2"/>
  <c r="F62" i="3" l="1"/>
  <c r="C7" i="2"/>
  <c r="G24" i="2"/>
  <c r="D24" i="2"/>
  <c r="G23" i="2"/>
  <c r="D23" i="2"/>
  <c r="G22" i="2"/>
  <c r="D22" i="2"/>
  <c r="E21" i="2"/>
  <c r="F21" i="2"/>
  <c r="D20" i="2"/>
  <c r="G20" i="2"/>
  <c r="E19" i="2"/>
  <c r="F19" i="2"/>
  <c r="G18" i="2"/>
  <c r="D18" i="2"/>
  <c r="G17" i="2"/>
  <c r="D17" i="2"/>
  <c r="G16" i="2"/>
  <c r="D16" i="2"/>
  <c r="G15" i="2"/>
  <c r="D15" i="2"/>
  <c r="G14" i="2"/>
  <c r="D14" i="2"/>
  <c r="G13" i="2"/>
  <c r="D13" i="2"/>
  <c r="E12" i="2"/>
  <c r="F12" i="2"/>
  <c r="G11" i="2"/>
  <c r="D11" i="2"/>
  <c r="G10" i="2"/>
  <c r="D10" i="2"/>
  <c r="E24" i="2" l="1"/>
  <c r="F24" i="2"/>
  <c r="D10" i="4"/>
  <c r="E23" i="2"/>
  <c r="F23" i="2"/>
  <c r="E22" i="2"/>
  <c r="F22" i="2"/>
  <c r="E20" i="2"/>
  <c r="F20" i="2"/>
  <c r="E18" i="2"/>
  <c r="F18" i="2"/>
  <c r="E17" i="2"/>
  <c r="F17" i="2"/>
  <c r="E16" i="2"/>
  <c r="F16" i="2"/>
  <c r="E15" i="2"/>
  <c r="F15" i="2"/>
  <c r="E14" i="2"/>
  <c r="F14" i="2"/>
  <c r="E13" i="2"/>
  <c r="F13" i="2"/>
  <c r="E11" i="2"/>
  <c r="F11" i="2"/>
  <c r="E10" i="2"/>
  <c r="E7" i="2" s="1"/>
  <c r="F10" i="2"/>
</calcChain>
</file>

<file path=xl/sharedStrings.xml><?xml version="1.0" encoding="utf-8"?>
<sst xmlns="http://schemas.openxmlformats.org/spreadsheetml/2006/main" count="326" uniqueCount="220">
  <si>
    <t>ROGER BOWN</t>
  </si>
  <si>
    <t>OPERATIONS  ·  SUPPLY CHAIN  ·  ERP</t>
  </si>
  <si>
    <t>Supply Chain Maturity Assessment</t>
  </si>
  <si>
    <t>A structured view of how your supply chain performs today, and where to focus first.</t>
  </si>
  <si>
    <t>Practical leadership. Clear priorities. Lasting progress.</t>
  </si>
  <si>
    <t>What this is</t>
  </si>
  <si>
    <t>Fourteen areas of the supply chain, 68 plain-language statements. Each is scored 1–5 against the maturity scale, giving a section-by-section picture and an overall maturity level.</t>
  </si>
  <si>
    <t>How to use it</t>
  </si>
  <si>
    <t>1. Open the Assessment sheet and enter the client name and date.
2. Score each statement in the yellow column (1 = Ad hoc, 5 = Optimised). Record evidence and the agreed priority action alongside.
3. Review the Summary sheet: overall maturity, priority sections and the chart update automatically.
4. After each repeat assessment, log the result on the Progress sheet to show the trend.</t>
  </si>
  <si>
    <t>Reading the results</t>
  </si>
  <si>
    <t>Sections below the target maturity (60%, editable on the Maturity Scale sheet) are flagged as priorities. Address these first — weak foundations in planning, data or people usually constrain the areas that already score well.</t>
  </si>
  <si>
    <t>Sheets</t>
  </si>
  <si>
    <t>Summary · Assessment · Progress · Maturity Scale</t>
  </si>
  <si>
    <t>Conventions</t>
  </si>
  <si>
    <t>Yellow cells with blue text are for you to complete. Everything else is calculated. The workbook is not protected; keep a copy before making changes.</t>
  </si>
  <si>
    <t>Roger Bown  ·  rmbown.com</t>
  </si>
  <si>
    <t>Supply Chain Maturity — Summary</t>
  </si>
  <si>
    <t>Overall maturity</t>
  </si>
  <si>
    <t>Statements scored</t>
  </si>
  <si>
    <t>Priority sections</t>
  </si>
  <si>
    <t>Target maturity</t>
  </si>
  <si>
    <t>Section</t>
  </si>
  <si>
    <t>Average score</t>
  </si>
  <si>
    <t>Maturity</t>
  </si>
  <si>
    <t>Status</t>
  </si>
  <si>
    <t>Gap to target</t>
  </si>
  <si>
    <t>Level</t>
  </si>
  <si>
    <t>Strategy &amp; Leadership</t>
  </si>
  <si>
    <t>Planning</t>
  </si>
  <si>
    <t>Supplier Management &amp; Sourcing</t>
  </si>
  <si>
    <t>Order Handling &amp; Customer Management</t>
  </si>
  <si>
    <t>External Logistics &amp; Transportation</t>
  </si>
  <si>
    <t>Internal Logistics</t>
  </si>
  <si>
    <t>Warehousing &amp; Storage</t>
  </si>
  <si>
    <t>Inventory Management</t>
  </si>
  <si>
    <t>Materials Planning</t>
  </si>
  <si>
    <t>Production Execution</t>
  </si>
  <si>
    <t>Delivery &amp; Distribution Planning</t>
  </si>
  <si>
    <t>Returns, Aftermarket &amp; Sustainability</t>
  </si>
  <si>
    <t>Enabling Technologies &amp; Data</t>
  </si>
  <si>
    <t>People, Skills &amp; Organisation</t>
  </si>
  <si>
    <t>Overall</t>
  </si>
  <si>
    <t>Priority = section maturity below the target on the Maturity Scale sheet (currently 60%). Address priority sections first; they usually constrain the sections that already score well.</t>
  </si>
  <si>
    <t>How your supply chain performs today, section by section — and where to focus first.</t>
  </si>
  <si>
    <t>Client</t>
  </si>
  <si>
    <t>Date</t>
  </si>
  <si>
    <t>Assessed with</t>
  </si>
  <si>
    <t>Score each statement 1–5 in the yellow column (dropdown). Levels, section results and the Summary sheet update automatically. Use the Evidence column to record what you saw, and Priority action for the agreed next step.</t>
  </si>
  <si>
    <t>Ref</t>
  </si>
  <si>
    <t>Statement — how the business operates today</t>
  </si>
  <si>
    <t>Score (1–5)</t>
  </si>
  <si>
    <t>Maturity level</t>
  </si>
  <si>
    <t>Evidence and observations</t>
  </si>
  <si>
    <t>Priority action</t>
  </si>
  <si>
    <t>1.1</t>
  </si>
  <si>
    <t>Your supply chain strategy is documented and aligned with the goals of the business</t>
  </si>
  <si>
    <t>1.2</t>
  </si>
  <si>
    <t>Supply chain objectives are cascaded to every team that influences them</t>
  </si>
  <si>
    <t>1.3</t>
  </si>
  <si>
    <t>Leadership is visibly and actively involved in supply chain improvement</t>
  </si>
  <si>
    <t>1.4</t>
  </si>
  <si>
    <t>KPIs are reviewed regularly for alignment with the strategy</t>
  </si>
  <si>
    <t>1.5</t>
  </si>
  <si>
    <t>A continuous-improvement culture is embedded in the supply chain team</t>
  </si>
  <si>
    <t>Section result</t>
  </si>
  <si>
    <t>2.1</t>
  </si>
  <si>
    <t>Demand and supply plans are formally integrated through S&amp;OP / IBP</t>
  </si>
  <si>
    <t>2.2</t>
  </si>
  <si>
    <t>Forecast accuracy is measured and acted upon</t>
  </si>
  <si>
    <t>2.3</t>
  </si>
  <si>
    <t>Production planning is data-driven and synchronised with demand</t>
  </si>
  <si>
    <t>2.4</t>
  </si>
  <si>
    <t>Contingency and scenario planning is used routinely</t>
  </si>
  <si>
    <t>3.1</t>
  </si>
  <si>
    <t>Supplier selection and evaluation follow a standard process</t>
  </si>
  <si>
    <t>3.2</t>
  </si>
  <si>
    <t>Supplier performance (quality, delivery, cost) is reviewed regularly</t>
  </si>
  <si>
    <t>3.3</t>
  </si>
  <si>
    <t>Supply risk is actively managed (diversification, supply assurance)</t>
  </si>
  <si>
    <t>3.4</t>
  </si>
  <si>
    <t>Strategic partnerships or collaboration initiatives are in place with key suppliers</t>
  </si>
  <si>
    <t>3.5</t>
  </si>
  <si>
    <t>Supplier audits and improvement plans are carried out</t>
  </si>
  <si>
    <t>4.1</t>
  </si>
  <si>
    <t>Order processing is automated and integrated with core systems</t>
  </si>
  <si>
    <t>4.2</t>
  </si>
  <si>
    <t>Customers can see order status in real time</t>
  </si>
  <si>
    <t>4.3</t>
  </si>
  <si>
    <t>Customer feedback and complaint mechanisms are in place and used</t>
  </si>
  <si>
    <t>4.4</t>
  </si>
  <si>
    <t>Service-level agreements are tracked and reported regularly</t>
  </si>
  <si>
    <t>4.5</t>
  </si>
  <si>
    <t>Exception handling for missed deadlines and issues is standardised</t>
  </si>
  <si>
    <t>5.1</t>
  </si>
  <si>
    <t>Carriers are qualified and their performance is monitored</t>
  </si>
  <si>
    <t>5.2</t>
  </si>
  <si>
    <t>Shipment tracking and visibility are available to all stakeholders</t>
  </si>
  <si>
    <t>5.3</t>
  </si>
  <si>
    <t>Freight optimisation or cost-reduction projects are under way</t>
  </si>
  <si>
    <t>5.4</t>
  </si>
  <si>
    <t>Transport risks are documented and mitigated</t>
  </si>
  <si>
    <t>5.5</t>
  </si>
  <si>
    <t>Logistics partners are integrated with your supply chain systems</t>
  </si>
  <si>
    <t>6.1</t>
  </si>
  <si>
    <t>Internal material flows are mapped and optimised (lean, 5S, value-stream mapping)</t>
  </si>
  <si>
    <t>6.2</t>
  </si>
  <si>
    <t>Material-handling technology (scanners, AGVs, RFID) is in use</t>
  </si>
  <si>
    <t>6.3</t>
  </si>
  <si>
    <t>Transfer accuracy and timing are monitored</t>
  </si>
  <si>
    <t>6.4</t>
  </si>
  <si>
    <t>Bottlenecks are analysed routinely</t>
  </si>
  <si>
    <t>6.5</t>
  </si>
  <si>
    <t>Employees are trained in internal logistics standards</t>
  </si>
  <si>
    <t>7.1</t>
  </si>
  <si>
    <t>Warehouse layouts are optimised for efficiency and safety</t>
  </si>
  <si>
    <t>7.2</t>
  </si>
  <si>
    <t>A warehouse management system (WMS) is in active use</t>
  </si>
  <si>
    <t>7.3</t>
  </si>
  <si>
    <t>Cycle counting and inventory-accuracy processes are robust</t>
  </si>
  <si>
    <t>7.4</t>
  </si>
  <si>
    <t>Dock-to-stock and picking-accuracy KPIs are tracked</t>
  </si>
  <si>
    <t>7.5</t>
  </si>
  <si>
    <t>Facility safety and compliance audits are scheduled and documented</t>
  </si>
  <si>
    <t>8.1</t>
  </si>
  <si>
    <t>Inventory levels and turnover are tracked by product and location</t>
  </si>
  <si>
    <t>8.2</t>
  </si>
  <si>
    <t>Safety-stock policy is reviewed and optimised regularly</t>
  </si>
  <si>
    <t>8.3</t>
  </si>
  <si>
    <t>Obsolescence is managed with documented action plans</t>
  </si>
  <si>
    <t>8.4</t>
  </si>
  <si>
    <t>System records are reconciled with physical counts</t>
  </si>
  <si>
    <t>8.5</t>
  </si>
  <si>
    <t>Inventory is segmented and classified (ABC / XYZ)</t>
  </si>
  <si>
    <t>9.1</t>
  </si>
  <si>
    <t>Material requirements are driven by demand models, not only historical usage</t>
  </si>
  <si>
    <t>9.2</t>
  </si>
  <si>
    <t>MRP is implemented and its parameters are reviewed</t>
  </si>
  <si>
    <t>9.3</t>
  </si>
  <si>
    <t>Supplier lead times are monitored and kept current in plans</t>
  </si>
  <si>
    <t>9.4</t>
  </si>
  <si>
    <t>Shortage and expedite frequency is tracked and addressed</t>
  </si>
  <si>
    <t>10.1</t>
  </si>
  <si>
    <t>Schedule adherence is monitored daily</t>
  </si>
  <si>
    <t>10.2</t>
  </si>
  <si>
    <t>Yield, throughput and quality metrics are part of the regular review</t>
  </si>
  <si>
    <t>10.3</t>
  </si>
  <si>
    <t>Flexibility for rush or unplanned orders is built into schedules</t>
  </si>
  <si>
    <t>10.4</t>
  </si>
  <si>
    <t>Root-cause analysis is carried out for deviations</t>
  </si>
  <si>
    <t>10.5</t>
  </si>
  <si>
    <t>Integration between production, inventory and delivery is monitored</t>
  </si>
  <si>
    <t>11.1</t>
  </si>
  <si>
    <t>Customer delivery planning is integrated with production and inventory</t>
  </si>
  <si>
    <t>11.2</t>
  </si>
  <si>
    <t>Routing and scheduling tools are used for optimisation</t>
  </si>
  <si>
    <t>11.3</t>
  </si>
  <si>
    <t>Last-mile delivery is tracked and analysed</t>
  </si>
  <si>
    <t>11.4</t>
  </si>
  <si>
    <t>Delivery performance is reported to management</t>
  </si>
  <si>
    <t>11.5</t>
  </si>
  <si>
    <t>Returns processes are clear and communicated to customers</t>
  </si>
  <si>
    <t>12.1</t>
  </si>
  <si>
    <t>A standard process is in place for returns and warranty claims</t>
  </si>
  <si>
    <t>12.2</t>
  </si>
  <si>
    <t>Sustainability and environmental metrics are tracked</t>
  </si>
  <si>
    <t>12.3</t>
  </si>
  <si>
    <t>Circular supply chain or reverse-logistics initiatives have been launched</t>
  </si>
  <si>
    <t>12.4</t>
  </si>
  <si>
    <t>Compliance with relevant standards is audited regularly</t>
  </si>
  <si>
    <t>12.5</t>
  </si>
  <si>
    <t>Waste and recycling metrics are monitored</t>
  </si>
  <si>
    <t>13.1</t>
  </si>
  <si>
    <t>ERP / SCM systems are fully deployed across the supply chain</t>
  </si>
  <si>
    <t>13.2</t>
  </si>
  <si>
    <t>Data accuracy, visibility and security are actively managed</t>
  </si>
  <si>
    <t>13.3</t>
  </si>
  <si>
    <t>Analytic dashboards are used to make decisions</t>
  </si>
  <si>
    <t>13.4</t>
  </si>
  <si>
    <t>Systems and tools are integrated across departments</t>
  </si>
  <si>
    <t>13.5</t>
  </si>
  <si>
    <t>IT upgrades and digital initiatives are planned and delivered regularly</t>
  </si>
  <si>
    <t>14.1</t>
  </si>
  <si>
    <t>A skills matrix and regular supply chain training are in place</t>
  </si>
  <si>
    <t>14.2</t>
  </si>
  <si>
    <t>Roles and responsibilities are clearly defined</t>
  </si>
  <si>
    <t>14.3</t>
  </si>
  <si>
    <t>Cross-functional collaboration is encouraged and visible</t>
  </si>
  <si>
    <t>14.4</t>
  </si>
  <si>
    <t>Change management is actively supported in projects</t>
  </si>
  <si>
    <t>14.5</t>
  </si>
  <si>
    <t>Employee engagement is measured</t>
  </si>
  <si>
    <t>Roger Bown  ·  Practical leadership. Clear priorities. Lasting progress.  ·  rmbown.com</t>
  </si>
  <si>
    <t>Progress over successive assessments</t>
  </si>
  <si>
    <t>Record the overall maturity after each assessment. The current assessment is pulled from the Summary sheet; earlier values are carried over from the previous workbook (v03) — replace them with your own history.</t>
  </si>
  <si>
    <t>Assessment</t>
  </si>
  <si>
    <t>Target</t>
  </si>
  <si>
    <t>Notes</t>
  </si>
  <si>
    <t>Assessment 1</t>
  </si>
  <si>
    <t>Assessment 2</t>
  </si>
  <si>
    <t>Assessment 3</t>
  </si>
  <si>
    <t>Assessment 4</t>
  </si>
  <si>
    <t>Assessment 5</t>
  </si>
  <si>
    <t>Current — linked to the Summary sheet</t>
  </si>
  <si>
    <t>Maturity scale</t>
  </si>
  <si>
    <t>Score each statement on this five-point scale. Choose the level that best describes how the business operates today, not how it intends to.</t>
  </si>
  <si>
    <t>Score</t>
  </si>
  <si>
    <t>What it looks like in practice</t>
  </si>
  <si>
    <t>Ad hoc</t>
  </si>
  <si>
    <t>Processes are unstructured, undocumented and reactive; results depend on individuals.</t>
  </si>
  <si>
    <t>Repeatable</t>
  </si>
  <si>
    <t>Processes are defined but not standardised; some consistency, limited measurement.</t>
  </si>
  <si>
    <t>Defined</t>
  </si>
  <si>
    <t>Processes are documented, trained and consistently followed.</t>
  </si>
  <si>
    <t>Managed</t>
  </si>
  <si>
    <t>Processes are measured regularly, proactively managed and improved.</t>
  </si>
  <si>
    <t>Optimised</t>
  </si>
  <si>
    <t>Processes are continuously improved, benchmarked and innovative.</t>
  </si>
  <si>
    <t>Section maturity is the average score divided by 5. Sections below the 60% target are flagged as priorities: address these first, because they usually constrain the sections that score well.</t>
  </si>
  <si>
    <t>Target maturity (editable)</t>
  </si>
  <si>
    <t>Used by the Summary sheet to flag priority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</si>
</sst>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 mmm\ yyyy"/>
  </numFmts>
  <fonts count="29" x14ac:knownFonts="1">
    <font>
      <sz val="11"/>
      <color theme="1"/>
      <name val="Calibri"/>
      <family val="2"/>
      <charset val="1"/>
    </font>
    <font>
      <b/>
      <sz val="12"/>
      <color rgb="FFFFFFFF"/>
      <name val="Arial"/>
      <charset val="1"/>
    </font>
    <font>
      <sz val="8"/>
      <color rgb="FFC6D8DE"/>
      <name val="Arial"/>
      <charset val="1"/>
    </font>
    <font>
      <b/>
      <sz val="22"/>
      <color rgb="FFFFFFFF"/>
      <name val="Arial"/>
      <charset val="1"/>
    </font>
    <font>
      <sz val="11"/>
      <color rgb="FFC6D8DE"/>
      <name val="Arial"/>
      <charset val="1"/>
    </font>
    <font>
      <i/>
      <sz val="9"/>
      <color rgb="FF5BE0E4"/>
      <name val="Arial"/>
      <charset val="1"/>
    </font>
    <font>
      <b/>
      <sz val="10"/>
      <color rgb="FF081E31"/>
      <name val="Arial"/>
      <charset val="1"/>
    </font>
    <font>
      <sz val="10"/>
      <color rgb="FF132F43"/>
      <name val="Arial"/>
      <charset val="1"/>
    </font>
    <font>
      <i/>
      <sz val="8"/>
      <color rgb="FF5A6B78"/>
      <name val="Arial"/>
      <charset val="1"/>
    </font>
    <font>
      <sz val="7"/>
      <color rgb="FF5A6B78"/>
      <name val="Arial"/>
      <charset val="1"/>
    </font>
    <font>
      <b/>
      <sz val="18"/>
      <color rgb="FF081E31"/>
      <name val="Arial"/>
      <charset val="1"/>
    </font>
    <font>
      <sz val="10"/>
      <color rgb="FF5A6B78"/>
      <name val="Arial"/>
      <charset val="1"/>
    </font>
    <font>
      <b/>
      <sz val="8"/>
      <color rgb="FFFFFFFF"/>
      <name val="Arial"/>
      <charset val="1"/>
    </font>
    <font>
      <b/>
      <sz val="16"/>
      <color rgb="FF5BE0E4"/>
      <name val="Arial"/>
      <charset val="1"/>
    </font>
    <font>
      <b/>
      <sz val="10"/>
      <color rgb="FFFFFFFF"/>
      <name val="Arial"/>
      <charset val="1"/>
    </font>
    <font>
      <i/>
      <sz val="9"/>
      <color rgb="FF5A6B78"/>
      <name val="Arial"/>
      <charset val="1"/>
    </font>
    <font>
      <b/>
      <sz val="9"/>
      <color rgb="FF5A6B78"/>
      <name val="Arial"/>
      <charset val="1"/>
    </font>
    <font>
      <sz val="10"/>
      <color rgb="FF0000FF"/>
      <name val="Arial"/>
      <charset val="1"/>
    </font>
    <font>
      <sz val="9"/>
      <color rgb="FF5A6B78"/>
      <name val="Arial"/>
      <charset val="1"/>
    </font>
    <font>
      <b/>
      <sz val="11"/>
      <color rgb="FF0000FF"/>
      <name val="Arial"/>
      <charset val="1"/>
    </font>
    <font>
      <b/>
      <sz val="9"/>
      <color rgb="FF081E31"/>
      <name val="Arial"/>
      <charset val="1"/>
    </font>
    <font>
      <i/>
      <sz val="9"/>
      <color rgb="FF132F43"/>
      <name val="Arial"/>
      <charset val="1"/>
    </font>
    <font>
      <b/>
      <sz val="9"/>
      <color rgb="FF087E86"/>
      <name val="Arial"/>
      <charset val="1"/>
    </font>
    <font>
      <b/>
      <sz val="16"/>
      <color rgb="FF081E31"/>
      <name val="Arial"/>
      <charset val="1"/>
    </font>
    <font>
      <b/>
      <sz val="11"/>
      <color rgb="FF132F43"/>
      <name val="Arial"/>
      <charset val="1"/>
    </font>
    <font>
      <b/>
      <sz val="10"/>
      <color rgb="FF132F43"/>
      <name val="Arial"/>
      <charset val="1"/>
    </font>
    <font>
      <b/>
      <sz val="11"/>
      <color rgb="FFFFFFFF"/>
      <name val="Arial"/>
      <charset val="1"/>
    </font>
    <font>
      <b/>
      <sz val="11"/>
      <color rgb="FF081E31"/>
      <name val="Arial"/>
      <charset val="1"/>
    </font>
    <font>
      <b/>
      <sz val="10"/>
      <color rgb="FF0000FF"/>
      <name val="Arial"/>
      <charset val="1"/>
    </font>
  </fonts>
  <fills count="10">
    <fill>
      <patternFill patternType="none"/>
    </fill>
    <fill>
      <patternFill patternType="gray125"/>
    </fill>
    <fill>
      <patternFill patternType="solid">
        <fgColor rgb="FF081E31"/>
        <bgColor rgb="FF132F43"/>
      </patternFill>
    </fill>
    <fill>
      <patternFill patternType="solid">
        <fgColor rgb="FFEDF3F5"/>
        <bgColor rgb="FFE6EEF0"/>
      </patternFill>
    </fill>
    <fill>
      <patternFill patternType="solid">
        <fgColor rgb="FFFFF8D6"/>
        <bgColor rgb="FFFFFFFF"/>
      </patternFill>
    </fill>
    <fill>
      <patternFill patternType="solid">
        <fgColor rgb="FFE6EEF0"/>
        <bgColor rgb="FFEDF3F5"/>
      </patternFill>
    </fill>
    <fill>
      <patternFill patternType="solid">
        <fgColor rgb="FFC4DEE1"/>
        <bgColor rgb="FFC6D8DE"/>
      </patternFill>
    </fill>
    <fill>
      <patternFill patternType="solid">
        <fgColor rgb="FF8FC4C8"/>
        <bgColor rgb="FFC6D8DE"/>
      </patternFill>
    </fill>
    <fill>
      <patternFill patternType="solid">
        <fgColor rgb="FF3F9AA0"/>
        <bgColor rgb="FF087E86"/>
      </patternFill>
    </fill>
    <fill>
      <patternFill patternType="solid">
        <fgColor rgb="FF087E86"/>
        <bgColor rgb="FF008080"/>
      </patternFill>
    </fill>
  </fills>
  <borders count="3">
    <border>
      <left/>
      <right/>
      <top/>
      <bottom/>
      <diagonal/>
    </border>
    <border>
      <left style="thin">
        <color rgb="FFD9E2E6"/>
      </left>
      <right style="thin">
        <color rgb="FFD9E2E6"/>
      </right>
      <top style="thin">
        <color rgb="FFD9E2E6"/>
      </top>
      <bottom style="thin">
        <color rgb="FFD9E2E6"/>
      </bottom>
      <diagonal/>
    </border>
    <border>
      <left style="thin">
        <color rgb="FFD9E2E6"/>
      </left>
      <right/>
      <top style="thin">
        <color rgb="FFD9E2E6"/>
      </top>
      <bottom style="thin">
        <color rgb="FFD9E2E6"/>
      </bottom>
      <diagonal/>
    </border>
  </borders>
  <cellStyleXfs count="1">
    <xf numFmtId="0" fontId="0" fillId="0" borderId="0"/>
  </cellStyleXfs>
  <cellXfs count="67">
    <xf numFmtId="0" fontId="0" fillId="0" borderId="0" xfId="0"/>
    <xf numFmtId="0" fontId="11" fillId="0" borderId="0" xfId="0" applyFont="1" applyAlignment="1">
      <alignment vertical="center" wrapText="1"/>
    </xf>
    <xf numFmtId="0" fontId="14" fillId="2" borderId="1" xfId="0" applyFont="1" applyFill="1" applyBorder="1" applyAlignment="1">
      <alignment vertical="center"/>
    </xf>
    <xf numFmtId="0" fontId="17" fillId="4" borderId="2" xfId="0" applyFont="1" applyFill="1" applyBorder="1"/>
    <xf numFmtId="0" fontId="15" fillId="0" borderId="0" xfId="0" applyFont="1" applyAlignment="1">
      <alignment vertical="center" wrapText="1"/>
    </xf>
    <xf numFmtId="0" fontId="13" fillId="2" borderId="0" xfId="0" applyFont="1" applyFill="1" applyAlignment="1">
      <alignment horizontal="left" vertical="center" indent="1"/>
    </xf>
    <xf numFmtId="0" fontId="12" fillId="2" borderId="0" xfId="0" applyFont="1" applyFill="1" applyAlignment="1">
      <alignment horizontal="left" vertical="center" indent="1"/>
    </xf>
    <xf numFmtId="0" fontId="0" fillId="2" borderId="0" xfId="0" applyFill="1"/>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0" fontId="6" fillId="0" borderId="0" xfId="0" applyFont="1" applyAlignment="1">
      <alignment vertical="top"/>
    </xf>
    <xf numFmtId="0" fontId="7" fillId="0" borderId="0" xfId="0" applyFont="1" applyAlignment="1">
      <alignment vertical="top" wrapText="1"/>
    </xf>
    <xf numFmtId="0" fontId="8" fillId="0" borderId="0" xfId="0" applyFont="1"/>
    <xf numFmtId="0" fontId="6" fillId="0" borderId="0" xfId="0" applyFont="1"/>
    <xf numFmtId="0" fontId="9" fillId="0" borderId="0" xfId="0" applyFont="1"/>
    <xf numFmtId="0" fontId="10" fillId="0" borderId="0" xfId="0" applyFont="1"/>
    <xf numFmtId="0" fontId="11" fillId="0" borderId="0" xfId="0" applyFont="1"/>
    <xf numFmtId="0" fontId="12" fillId="2" borderId="0" xfId="0" applyFont="1" applyFill="1" applyAlignment="1">
      <alignment horizontal="left" vertical="center" indent="1"/>
    </xf>
    <xf numFmtId="9" fontId="13" fillId="2" borderId="0" xfId="0" applyNumberFormat="1" applyFont="1" applyFill="1" applyAlignment="1">
      <alignment horizontal="left" vertical="center" indent="1"/>
    </xf>
    <xf numFmtId="0" fontId="14" fillId="2" borderId="1" xfId="0" applyFont="1" applyFill="1" applyBorder="1" applyAlignment="1">
      <alignment horizontal="center" vertical="center" wrapText="1"/>
    </xf>
    <xf numFmtId="0" fontId="7" fillId="0" borderId="1" xfId="0" applyFont="1" applyBorder="1"/>
    <xf numFmtId="164" fontId="11" fillId="0" borderId="1" xfId="0" applyNumberFormat="1" applyFont="1" applyBorder="1" applyAlignment="1">
      <alignment horizontal="center" vertical="center" wrapText="1"/>
    </xf>
    <xf numFmtId="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7" fillId="3" borderId="1" xfId="0" applyFont="1" applyFill="1" applyBorder="1"/>
    <xf numFmtId="164" fontId="11" fillId="3" borderId="1" xfId="0" applyNumberFormat="1" applyFont="1" applyFill="1" applyBorder="1" applyAlignment="1">
      <alignment horizontal="center" vertical="center" wrapText="1"/>
    </xf>
    <xf numFmtId="9" fontId="11"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4" fillId="2" borderId="1" xfId="0" applyFont="1" applyFill="1" applyBorder="1"/>
    <xf numFmtId="164" fontId="14" fillId="2" borderId="1" xfId="0" applyNumberFormat="1" applyFont="1" applyFill="1" applyBorder="1" applyAlignment="1">
      <alignment horizontal="center" vertical="center" wrapText="1"/>
    </xf>
    <xf numFmtId="9" fontId="14" fillId="2" borderId="1" xfId="0" applyNumberFormat="1" applyFont="1" applyFill="1" applyBorder="1" applyAlignment="1">
      <alignment horizontal="center" vertical="center" wrapText="1"/>
    </xf>
    <xf numFmtId="0" fontId="16" fillId="0" borderId="0" xfId="0" applyFont="1"/>
    <xf numFmtId="0" fontId="17" fillId="4" borderId="1" xfId="0" applyFont="1" applyFill="1" applyBorder="1"/>
    <xf numFmtId="0" fontId="0" fillId="2" borderId="1" xfId="0" applyFill="1" applyBorder="1"/>
    <xf numFmtId="0" fontId="0" fillId="0" borderId="1" xfId="0" applyBorder="1"/>
    <xf numFmtId="0" fontId="18" fillId="0" borderId="1" xfId="0" applyFont="1" applyBorder="1" applyAlignment="1">
      <alignment horizontal="center" vertical="center" wrapText="1"/>
    </xf>
    <xf numFmtId="0" fontId="7" fillId="0" borderId="1" xfId="0" applyFont="1" applyBorder="1" applyAlignment="1">
      <alignment vertical="center" wrapText="1"/>
    </xf>
    <xf numFmtId="0" fontId="19"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8" fillId="0" borderId="1" xfId="0" applyFont="1" applyBorder="1" applyAlignment="1">
      <alignment vertical="center" wrapText="1"/>
    </xf>
    <xf numFmtId="0" fontId="20" fillId="3" borderId="1" xfId="0" applyFont="1" applyFill="1" applyBorder="1"/>
    <xf numFmtId="0" fontId="0" fillId="3" borderId="1" xfId="0" applyFill="1" applyBorder="1"/>
    <xf numFmtId="0" fontId="21" fillId="3" borderId="1" xfId="0" applyFont="1" applyFill="1" applyBorder="1"/>
    <xf numFmtId="9" fontId="6" fillId="3" borderId="1" xfId="0" applyNumberFormat="1" applyFont="1" applyFill="1" applyBorder="1" applyAlignment="1">
      <alignment horizontal="center" vertical="center" wrapText="1"/>
    </xf>
    <xf numFmtId="0" fontId="22" fillId="3" borderId="1" xfId="0" applyFont="1" applyFill="1" applyBorder="1" applyAlignment="1">
      <alignment horizontal="center" vertical="center" wrapText="1"/>
    </xf>
    <xf numFmtId="0" fontId="23" fillId="0" borderId="0" xfId="0" applyFont="1"/>
    <xf numFmtId="165" fontId="17" fillId="4" borderId="1" xfId="0" applyNumberFormat="1" applyFont="1" applyFill="1" applyBorder="1"/>
    <xf numFmtId="9" fontId="17" fillId="4" borderId="1" xfId="0" applyNumberFormat="1" applyFont="1" applyFill="1" applyBorder="1" applyAlignment="1">
      <alignment horizontal="center" vertical="center" wrapText="1"/>
    </xf>
    <xf numFmtId="9" fontId="6" fillId="0" borderId="1" xfId="0" applyNumberFormat="1" applyFont="1" applyBorder="1" applyAlignment="1">
      <alignment horizontal="center" vertical="center" wrapText="1"/>
    </xf>
    <xf numFmtId="0" fontId="15" fillId="0" borderId="1" xfId="0" applyFont="1" applyBorder="1"/>
    <xf numFmtId="0" fontId="24" fillId="5" borderId="1" xfId="0" applyFont="1" applyFill="1" applyBorder="1" applyAlignment="1">
      <alignment horizontal="center" vertical="center" wrapText="1"/>
    </xf>
    <xf numFmtId="0" fontId="25" fillId="0" borderId="1" xfId="0" applyFont="1" applyBorder="1" applyAlignment="1">
      <alignment vertical="center" wrapText="1"/>
    </xf>
    <xf numFmtId="0" fontId="11" fillId="0" borderId="1" xfId="0" applyFont="1" applyBorder="1" applyAlignment="1">
      <alignment vertical="center" wrapText="1"/>
    </xf>
    <xf numFmtId="0" fontId="24" fillId="6" borderId="1"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9" borderId="1" xfId="0" applyFont="1" applyFill="1" applyBorder="1" applyAlignment="1">
      <alignment horizontal="center" vertical="center" wrapText="1"/>
    </xf>
    <xf numFmtId="0" fontId="27" fillId="0" borderId="0" xfId="0" applyFont="1"/>
    <xf numFmtId="0" fontId="25" fillId="0" borderId="0" xfId="0" applyFont="1"/>
    <xf numFmtId="9" fontId="28" fillId="4" borderId="1" xfId="0" applyNumberFormat="1" applyFont="1" applyFill="1" applyBorder="1"/>
    <xf numFmtId="0" fontId="15" fillId="0" borderId="0" xfId="0" applyFont="1"/>
    <xf numFmtId="1" fontId="13" fillId="2" borderId="0" xfId="0" applyNumberFormat="1" applyFont="1" applyFill="1" applyAlignment="1">
      <alignment horizontal="center" vertical="center"/>
    </xf>
    <xf numFmtId="0" fontId="12" fillId="2" borderId="0" xfId="0" applyFont="1" applyFill="1" applyAlignment="1">
      <alignment horizontal="center" vertical="center"/>
    </xf>
    <xf numFmtId="0" fontId="12" fillId="2" borderId="0" xfId="0" applyFont="1" applyFill="1" applyAlignment="1">
      <alignment horizontal="center" vertical="center"/>
    </xf>
  </cellXfs>
  <cellStyles count="1">
    <cellStyle name="Normal" xfId="0" builtinId="0"/>
  </cellStyles>
  <dxfs count="6">
    <dxf>
      <font>
        <b/>
        <color rgb="FFFFFFFF"/>
        <name val="Arial"/>
        <charset val="1"/>
      </font>
      <fill>
        <patternFill>
          <bgColor rgb="FF087E86"/>
        </patternFill>
      </fill>
    </dxf>
    <dxf>
      <font>
        <b/>
        <color rgb="FFFFFFFF"/>
        <name val="Arial"/>
        <charset val="1"/>
      </font>
      <fill>
        <patternFill>
          <bgColor rgb="FF3F9AA0"/>
        </patternFill>
      </fill>
    </dxf>
    <dxf>
      <font>
        <b/>
        <color rgb="FF132F43"/>
        <name val="Arial"/>
        <charset val="1"/>
      </font>
      <fill>
        <patternFill>
          <bgColor rgb="FF8FC4C8"/>
        </patternFill>
      </fill>
    </dxf>
    <dxf>
      <font>
        <b/>
        <color rgb="FF132F43"/>
        <name val="Arial"/>
        <charset val="1"/>
      </font>
      <fill>
        <patternFill>
          <bgColor rgb="FFC4DEE1"/>
        </patternFill>
      </fill>
    </dxf>
    <dxf>
      <font>
        <b/>
        <color rgb="FF132F43"/>
        <name val="Arial"/>
        <charset val="1"/>
      </font>
      <fill>
        <patternFill>
          <bgColor rgb="FFE6EEF0"/>
        </patternFill>
      </fill>
    </dxf>
    <dxf>
      <font>
        <b/>
        <color rgb="FF087E86"/>
        <name val="Arial"/>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E86"/>
      <rgbColor rgb="FFD9D9D9"/>
      <rgbColor rgb="FF878787"/>
      <rgbColor rgb="FF9999FF"/>
      <rgbColor rgb="FF993366"/>
      <rgbColor rgb="FFFFF8D6"/>
      <rgbColor rgb="FFE6EEF0"/>
      <rgbColor rgb="FF660066"/>
      <rgbColor rgb="FFFF8080"/>
      <rgbColor rgb="FF0066CC"/>
      <rgbColor rgb="FFC6D8DE"/>
      <rgbColor rgb="FF000080"/>
      <rgbColor rgb="FFFF00FF"/>
      <rgbColor rgb="FFFFFF00"/>
      <rgbColor rgb="FF00FFFF"/>
      <rgbColor rgb="FF800080"/>
      <rgbColor rgb="FF800000"/>
      <rgbColor rgb="FF008080"/>
      <rgbColor rgb="FF0000FF"/>
      <rgbColor rgb="FF00CCFF"/>
      <rgbColor rgb="FFEDF3F5"/>
      <rgbColor rgb="FFD9E2E6"/>
      <rgbColor rgb="FFFFFF99"/>
      <rgbColor rgb="FF8FC4C8"/>
      <rgbColor rgb="FFFF99CC"/>
      <rgbColor rgb="FFCC99FF"/>
      <rgbColor rgb="FFC4DEE1"/>
      <rgbColor rgb="FF3366FF"/>
      <rgbColor rgb="FF5BE0E4"/>
      <rgbColor rgb="FF99CC00"/>
      <rgbColor rgb="FFFFCC00"/>
      <rgbColor rgb="FFFF9900"/>
      <rgbColor rgb="FFFF6600"/>
      <rgbColor rgb="FF5A6B78"/>
      <rgbColor rgb="FF969696"/>
      <rgbColor rgb="FF132F43"/>
      <rgbColor rgb="FF3F9AA0"/>
      <rgbColor rgb="FF081E3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Maturity by section</a:t>
            </a:r>
          </a:p>
        </c:rich>
      </c:tx>
      <c:overlay val="0"/>
      <c:spPr>
        <a:noFill/>
        <a:ln w="0">
          <a:noFill/>
        </a:ln>
      </c:spPr>
    </c:title>
    <c:autoTitleDeleted val="0"/>
    <c:plotArea>
      <c:layout/>
      <c:barChart>
        <c:barDir val="bar"/>
        <c:grouping val="clustered"/>
        <c:varyColors val="0"/>
        <c:ser>
          <c:idx val="0"/>
          <c:order val="0"/>
          <c:tx>
            <c:strRef>
              <c:f>Summary!$D$9</c:f>
              <c:strCache>
                <c:ptCount val="1"/>
                <c:pt idx="0">
                  <c:v>Maturity</c:v>
                </c:pt>
              </c:strCache>
            </c:strRef>
          </c:tx>
          <c:spPr>
            <a:solidFill>
              <a:srgbClr val="087E86"/>
            </a:solidFill>
            <a:ln w="9360">
              <a:solidFill>
                <a:srgbClr val="087E86"/>
              </a:solidFill>
              <a:round/>
            </a:ln>
          </c:spPr>
          <c:invertIfNegative val="0"/>
          <c:dLbls>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Summary!$B$10:$B$23</c:f>
              <c:strCache>
                <c:ptCount val="14"/>
                <c:pt idx="0">
                  <c:v>Strategy &amp; Leadership</c:v>
                </c:pt>
                <c:pt idx="1">
                  <c:v>Planning</c:v>
                </c:pt>
                <c:pt idx="2">
                  <c:v>Supplier Management &amp; Sourcing</c:v>
                </c:pt>
                <c:pt idx="3">
                  <c:v>Order Handling &amp; Customer Management</c:v>
                </c:pt>
                <c:pt idx="4">
                  <c:v>External Logistics &amp; Transportation</c:v>
                </c:pt>
                <c:pt idx="5">
                  <c:v>Internal Logistics</c:v>
                </c:pt>
                <c:pt idx="6">
                  <c:v>Warehousing &amp; Storage</c:v>
                </c:pt>
                <c:pt idx="7">
                  <c:v>Inventory Management</c:v>
                </c:pt>
                <c:pt idx="8">
                  <c:v>Materials Planning</c:v>
                </c:pt>
                <c:pt idx="9">
                  <c:v>Production Execution</c:v>
                </c:pt>
                <c:pt idx="10">
                  <c:v>Delivery &amp; Distribution Planning</c:v>
                </c:pt>
                <c:pt idx="11">
                  <c:v>Returns, Aftermarket &amp; Sustainability</c:v>
                </c:pt>
                <c:pt idx="12">
                  <c:v>Enabling Technologies &amp; Data</c:v>
                </c:pt>
                <c:pt idx="13">
                  <c:v>People, Skills &amp; Organisation</c:v>
                </c:pt>
              </c:strCache>
            </c:strRef>
          </c:cat>
          <c:val>
            <c:numRef>
              <c:f>Summary!$D$10:$D$23</c:f>
              <c:numCache>
                <c:formatCode>0%</c:formatCode>
                <c:ptCount val="14"/>
                <c:pt idx="0">
                  <c:v>0.52</c:v>
                </c:pt>
                <c:pt idx="1">
                  <c:v>0.3</c:v>
                </c:pt>
                <c:pt idx="2">
                  <c:v>0.52</c:v>
                </c:pt>
                <c:pt idx="3">
                  <c:v>0.67999999999999994</c:v>
                </c:pt>
                <c:pt idx="4">
                  <c:v>0.48</c:v>
                </c:pt>
                <c:pt idx="5">
                  <c:v>0.48</c:v>
                </c:pt>
                <c:pt idx="6">
                  <c:v>0.88000000000000012</c:v>
                </c:pt>
                <c:pt idx="7">
                  <c:v>0.84000000000000008</c:v>
                </c:pt>
                <c:pt idx="8">
                  <c:v>0.75</c:v>
                </c:pt>
                <c:pt idx="9">
                  <c:v>0.52</c:v>
                </c:pt>
                <c:pt idx="10">
                  <c:v>0.6</c:v>
                </c:pt>
                <c:pt idx="11">
                  <c:v>0.55999999999999994</c:v>
                </c:pt>
                <c:pt idx="12">
                  <c:v>0.48</c:v>
                </c:pt>
                <c:pt idx="13">
                  <c:v>0.55999999999999994</c:v>
                </c:pt>
              </c:numCache>
            </c:numRef>
          </c:val>
          <c:extLst>
            <c:ext xmlns:c16="http://schemas.microsoft.com/office/drawing/2014/chart" uri="{C3380CC4-5D6E-409C-BE32-E72D297353CC}">
              <c16:uniqueId val="{00000000-B009-4BAB-9F56-F95C27CFD374}"/>
            </c:ext>
          </c:extLst>
        </c:ser>
        <c:dLbls>
          <c:showLegendKey val="0"/>
          <c:showVal val="0"/>
          <c:showCatName val="0"/>
          <c:showSerName val="0"/>
          <c:showPercent val="0"/>
          <c:showBubbleSize val="0"/>
        </c:dLbls>
        <c:gapWidth val="150"/>
        <c:axId val="98766068"/>
        <c:axId val="90602709"/>
      </c:barChart>
      <c:catAx>
        <c:axId val="98766068"/>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0602709"/>
        <c:crosses val="autoZero"/>
        <c:auto val="1"/>
        <c:lblAlgn val="ctr"/>
        <c:lblOffset val="100"/>
        <c:noMultiLvlLbl val="0"/>
      </c:catAx>
      <c:valAx>
        <c:axId val="90602709"/>
        <c:scaling>
          <c:orientation val="minMax"/>
          <c:max val="1"/>
          <c:min val="0"/>
        </c:scaling>
        <c:delete val="0"/>
        <c:axPos val="t"/>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8766068"/>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Overall maturity vs target</a:t>
            </a:r>
          </a:p>
        </c:rich>
      </c:tx>
      <c:overlay val="0"/>
      <c:spPr>
        <a:noFill/>
        <a:ln w="0">
          <a:noFill/>
        </a:ln>
      </c:spPr>
    </c:title>
    <c:autoTitleDeleted val="0"/>
    <c:plotArea>
      <c:layout/>
      <c:lineChart>
        <c:grouping val="standard"/>
        <c:varyColors val="0"/>
        <c:ser>
          <c:idx val="0"/>
          <c:order val="0"/>
          <c:tx>
            <c:strRef>
              <c:f>Progress!$D$5</c:f>
              <c:strCache>
                <c:ptCount val="1"/>
                <c:pt idx="0">
                  <c:v>Overall maturity</c:v>
                </c:pt>
              </c:strCache>
            </c:strRef>
          </c:tx>
          <c:spPr>
            <a:ln w="28080">
              <a:solidFill>
                <a:srgbClr val="087E86"/>
              </a:solidFill>
              <a:round/>
            </a:ln>
          </c:spPr>
          <c:marker>
            <c:symbol val="circle"/>
            <c:size val="5"/>
            <c:spPr>
              <a:solidFill>
                <a:srgbClr val="087E86"/>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Progress!$B$6:$B$10</c:f>
              <c:strCache>
                <c:ptCount val="5"/>
                <c:pt idx="0">
                  <c:v>Assessment 1</c:v>
                </c:pt>
                <c:pt idx="1">
                  <c:v>Assessment 2</c:v>
                </c:pt>
                <c:pt idx="2">
                  <c:v>Assessment 3</c:v>
                </c:pt>
                <c:pt idx="3">
                  <c:v>Assessment 4</c:v>
                </c:pt>
                <c:pt idx="4">
                  <c:v>Assessment 5</c:v>
                </c:pt>
              </c:strCache>
            </c:strRef>
          </c:cat>
          <c:val>
            <c:numRef>
              <c:f>Progress!$D$6:$D$10</c:f>
              <c:numCache>
                <c:formatCode>0%</c:formatCode>
                <c:ptCount val="5"/>
                <c:pt idx="0">
                  <c:v>0.41</c:v>
                </c:pt>
                <c:pt idx="1">
                  <c:v>0.43</c:v>
                </c:pt>
                <c:pt idx="2">
                  <c:v>0.47</c:v>
                </c:pt>
                <c:pt idx="3">
                  <c:v>0.54</c:v>
                </c:pt>
                <c:pt idx="4">
                  <c:v>0.58529411764705874</c:v>
                </c:pt>
              </c:numCache>
            </c:numRef>
          </c:val>
          <c:smooth val="1"/>
          <c:extLst>
            <c:ext xmlns:c16="http://schemas.microsoft.com/office/drawing/2014/chart" uri="{C3380CC4-5D6E-409C-BE32-E72D297353CC}">
              <c16:uniqueId val="{00000000-7207-4AD3-BCCF-0C13A1DA16AA}"/>
            </c:ext>
          </c:extLst>
        </c:ser>
        <c:ser>
          <c:idx val="1"/>
          <c:order val="1"/>
          <c:tx>
            <c:strRef>
              <c:f>Progress!$E$5</c:f>
              <c:strCache>
                <c:ptCount val="1"/>
                <c:pt idx="0">
                  <c:v>Target</c:v>
                </c:pt>
              </c:strCache>
            </c:strRef>
          </c:tx>
          <c:spPr>
            <a:ln w="15120">
              <a:solidFill>
                <a:srgbClr val="081E31"/>
              </a:solidFill>
              <a:prstDash val="dash"/>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Progress!$B$6:$B$10</c:f>
              <c:strCache>
                <c:ptCount val="5"/>
                <c:pt idx="0">
                  <c:v>Assessment 1</c:v>
                </c:pt>
                <c:pt idx="1">
                  <c:v>Assessment 2</c:v>
                </c:pt>
                <c:pt idx="2">
                  <c:v>Assessment 3</c:v>
                </c:pt>
                <c:pt idx="3">
                  <c:v>Assessment 4</c:v>
                </c:pt>
                <c:pt idx="4">
                  <c:v>Assessment 5</c:v>
                </c:pt>
              </c:strCache>
            </c:strRef>
          </c:cat>
          <c:val>
            <c:numRef>
              <c:f>Progress!$E$6:$E$10</c:f>
              <c:numCache>
                <c:formatCode>0%</c:formatCode>
                <c:ptCount val="5"/>
                <c:pt idx="0">
                  <c:v>0.6</c:v>
                </c:pt>
                <c:pt idx="1">
                  <c:v>0.6</c:v>
                </c:pt>
                <c:pt idx="2">
                  <c:v>0.6</c:v>
                </c:pt>
                <c:pt idx="3">
                  <c:v>0.6</c:v>
                </c:pt>
                <c:pt idx="4">
                  <c:v>0.6</c:v>
                </c:pt>
              </c:numCache>
            </c:numRef>
          </c:val>
          <c:smooth val="1"/>
          <c:extLst>
            <c:ext xmlns:c16="http://schemas.microsoft.com/office/drawing/2014/chart" uri="{C3380CC4-5D6E-409C-BE32-E72D297353CC}">
              <c16:uniqueId val="{00000001-7207-4AD3-BCCF-0C13A1DA16AA}"/>
            </c:ext>
          </c:extLst>
        </c:ser>
        <c:dLbls>
          <c:showLegendKey val="0"/>
          <c:showVal val="0"/>
          <c:showCatName val="0"/>
          <c:showSerName val="0"/>
          <c:showPercent val="0"/>
          <c:showBubbleSize val="0"/>
        </c:dLbls>
        <c:hiLowLines>
          <c:spPr>
            <a:ln w="0">
              <a:noFill/>
            </a:ln>
          </c:spPr>
        </c:hiLowLines>
        <c:marker val="1"/>
        <c:smooth val="0"/>
        <c:axId val="72872273"/>
        <c:axId val="86331199"/>
      </c:lineChart>
      <c:catAx>
        <c:axId val="7287227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6331199"/>
        <c:crosses val="autoZero"/>
        <c:auto val="1"/>
        <c:lblAlgn val="ctr"/>
        <c:lblOffset val="100"/>
        <c:noMultiLvlLbl val="0"/>
      </c:catAx>
      <c:valAx>
        <c:axId val="86331199"/>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2872273"/>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26</xdr:row>
      <xdr:rowOff>101160</xdr:rowOff>
    </xdr:from>
    <xdr:to>
      <xdr:col>7</xdr:col>
      <xdr:colOff>150840</xdr:colOff>
      <xdr:row>47</xdr:row>
      <xdr:rowOff>56310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11</xdr:row>
      <xdr:rowOff>130680</xdr:rowOff>
    </xdr:from>
    <xdr:to>
      <xdr:col>5</xdr:col>
      <xdr:colOff>2109600</xdr:colOff>
      <xdr:row>28</xdr:row>
      <xdr:rowOff>131760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1E31"/>
    <pageSetUpPr fitToPage="1"/>
  </sheetPr>
  <dimension ref="A1:D21"/>
  <sheetViews>
    <sheetView showGridLines="0" zoomScaleNormal="100" workbookViewId="0"/>
  </sheetViews>
  <sheetFormatPr defaultColWidth="8.6640625" defaultRowHeight="14.4" x14ac:dyDescent="0.3"/>
  <cols>
    <col min="1" max="1" width="3" customWidth="1"/>
    <col min="2" max="2" width="30" customWidth="1"/>
    <col min="3" max="3" width="70" customWidth="1"/>
  </cols>
  <sheetData>
    <row r="1" spans="1:4" x14ac:dyDescent="0.3">
      <c r="A1" s="7"/>
      <c r="B1" s="7"/>
      <c r="C1" s="7"/>
      <c r="D1" s="7"/>
    </row>
    <row r="2" spans="1:4" ht="15.6" x14ac:dyDescent="0.3">
      <c r="A2" s="7"/>
      <c r="B2" s="8" t="s">
        <v>0</v>
      </c>
      <c r="C2" s="7"/>
      <c r="D2" s="7"/>
    </row>
    <row r="3" spans="1:4" x14ac:dyDescent="0.3">
      <c r="A3" s="7"/>
      <c r="B3" s="9" t="s">
        <v>1</v>
      </c>
      <c r="C3" s="7"/>
      <c r="D3" s="7"/>
    </row>
    <row r="4" spans="1:4" x14ac:dyDescent="0.3">
      <c r="A4" s="7"/>
      <c r="B4" s="7"/>
      <c r="C4" s="7"/>
      <c r="D4" s="7"/>
    </row>
    <row r="5" spans="1:4" ht="31.5" customHeight="1" x14ac:dyDescent="0.5">
      <c r="A5" s="7"/>
      <c r="B5" s="10" t="s">
        <v>2</v>
      </c>
      <c r="C5" s="7"/>
      <c r="D5" s="7"/>
    </row>
    <row r="6" spans="1:4" x14ac:dyDescent="0.3">
      <c r="A6" s="7"/>
      <c r="B6" s="11" t="s">
        <v>3</v>
      </c>
      <c r="C6" s="7"/>
      <c r="D6" s="7"/>
    </row>
    <row r="7" spans="1:4" x14ac:dyDescent="0.3">
      <c r="A7" s="7"/>
      <c r="B7" s="12" t="s">
        <v>4</v>
      </c>
      <c r="C7" s="7"/>
      <c r="D7" s="7"/>
    </row>
    <row r="8" spans="1:4" x14ac:dyDescent="0.3">
      <c r="A8" s="7"/>
      <c r="B8" s="7"/>
      <c r="C8" s="7"/>
      <c r="D8" s="7"/>
    </row>
    <row r="10" spans="1:4" ht="51" customHeight="1" x14ac:dyDescent="0.3">
      <c r="B10" s="13" t="s">
        <v>5</v>
      </c>
      <c r="C10" s="14" t="s">
        <v>6</v>
      </c>
    </row>
    <row r="12" spans="1:4" ht="126" customHeight="1" x14ac:dyDescent="0.3">
      <c r="B12" s="13" t="s">
        <v>7</v>
      </c>
      <c r="C12" s="14" t="s">
        <v>8</v>
      </c>
    </row>
    <row r="14" spans="1:4" ht="51" customHeight="1" x14ac:dyDescent="0.3">
      <c r="B14" s="13" t="s">
        <v>9</v>
      </c>
      <c r="C14" s="14" t="s">
        <v>10</v>
      </c>
    </row>
    <row r="16" spans="1:4" ht="21" customHeight="1" x14ac:dyDescent="0.3">
      <c r="B16" s="13" t="s">
        <v>11</v>
      </c>
      <c r="C16" s="14" t="s">
        <v>12</v>
      </c>
    </row>
    <row r="18" spans="2:3" ht="36" customHeight="1" x14ac:dyDescent="0.3">
      <c r="B18" s="13" t="s">
        <v>13</v>
      </c>
      <c r="C18" s="14" t="s">
        <v>14</v>
      </c>
    </row>
    <row r="21" spans="2:3" x14ac:dyDescent="0.3">
      <c r="B21" s="15" t="s">
        <v>15</v>
      </c>
    </row>
  </sheetData>
  <pageMargins left="0.75" right="0.75" top="1" bottom="1"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7E86"/>
    <pageSetUpPr fitToPage="1"/>
  </sheetPr>
  <dimension ref="B1:G26"/>
  <sheetViews>
    <sheetView showGridLines="0" zoomScaleNormal="100" workbookViewId="0">
      <selection activeCell="G6" sqref="G6"/>
    </sheetView>
  </sheetViews>
  <sheetFormatPr defaultColWidth="8.6640625" defaultRowHeight="14.4" x14ac:dyDescent="0.3"/>
  <cols>
    <col min="1" max="1" width="3" customWidth="1"/>
    <col min="2" max="2" width="38" customWidth="1"/>
    <col min="3" max="5" width="12" customWidth="1"/>
    <col min="6" max="6" width="14" customWidth="1"/>
    <col min="7" max="7" width="12" customWidth="1"/>
    <col min="8" max="8" width="3" customWidth="1"/>
  </cols>
  <sheetData>
    <row r="1" spans="2:7" x14ac:dyDescent="0.3">
      <c r="B1" s="16" t="s">
        <v>0</v>
      </c>
    </row>
    <row r="2" spans="2:7" x14ac:dyDescent="0.3">
      <c r="B2" s="17" t="s">
        <v>1</v>
      </c>
    </row>
    <row r="3" spans="2:7" ht="22.8" x14ac:dyDescent="0.4">
      <c r="B3" s="18" t="s">
        <v>16</v>
      </c>
    </row>
    <row r="4" spans="2:7" x14ac:dyDescent="0.3">
      <c r="B4" s="19" t="str">
        <f>IF(Assessment!C5="","Client: (enter on the Assessment sheet)","Client: "&amp;Assessment!C5&amp;IF(Assessment!F5="","","  ·  "&amp;TEXT(Assessment!F5,"d mmm yyyy")))</f>
        <v>Client: (enter on the Assessment sheet)</v>
      </c>
    </row>
    <row r="6" spans="2:7" ht="15.75" customHeight="1" x14ac:dyDescent="0.3">
      <c r="B6" s="20" t="s">
        <v>17</v>
      </c>
      <c r="C6" s="6" t="s">
        <v>18</v>
      </c>
      <c r="D6" s="6"/>
      <c r="E6" s="65" t="s">
        <v>19</v>
      </c>
      <c r="F6" s="65"/>
      <c r="G6" s="66" t="s">
        <v>20</v>
      </c>
    </row>
    <row r="7" spans="2:7" ht="30" customHeight="1" x14ac:dyDescent="0.3">
      <c r="B7" s="21">
        <f>IFERROR(AVERAGEIF(Assessment!A10:A119,"&lt;&gt;",Assessment!E10:E119)/5,"")</f>
        <v>0.58529411764705874</v>
      </c>
      <c r="C7" s="5" t="str">
        <f>SUMPRODUCT((Assessment!A10:A119&lt;&gt;"")*ISNUMBER(Assessment!E10:E119))&amp;" of "&amp;68</f>
        <v>68 of 68</v>
      </c>
      <c r="D7" s="5"/>
      <c r="E7" s="64">
        <f>COUNTIF(E10:E23,"Priority")</f>
        <v>9</v>
      </c>
      <c r="F7" s="64"/>
      <c r="G7" s="21">
        <f>'Maturity Scale'!C15</f>
        <v>0.6</v>
      </c>
    </row>
    <row r="9" spans="2:7" ht="24" customHeight="1" x14ac:dyDescent="0.3">
      <c r="B9" s="22" t="s">
        <v>21</v>
      </c>
      <c r="C9" s="22" t="s">
        <v>22</v>
      </c>
      <c r="D9" s="22" t="s">
        <v>23</v>
      </c>
      <c r="E9" s="22" t="s">
        <v>24</v>
      </c>
      <c r="F9" s="22" t="s">
        <v>25</v>
      </c>
      <c r="G9" s="22" t="s">
        <v>26</v>
      </c>
    </row>
    <row r="10" spans="2:7" ht="19.5" customHeight="1" x14ac:dyDescent="0.3">
      <c r="B10" s="23" t="s">
        <v>27</v>
      </c>
      <c r="C10" s="24">
        <f>IFERROR(AVERAGE(Assessment!E10:E14),"")</f>
        <v>2.6</v>
      </c>
      <c r="D10" s="25">
        <f t="shared" ref="D10:D24" si="0">IF(C10="","",C10/5)</f>
        <v>0.52</v>
      </c>
      <c r="E10" s="26" t="str">
        <f>IF(D10="","",IF(D10&lt;'Maturity Scale'!$C$15,"Priority","On track"))</f>
        <v>Priority</v>
      </c>
      <c r="F10" s="25">
        <f>IF(D10="","",MAX(0,'Maturity Scale'!$C$15-D10))</f>
        <v>7.999999999999996E-2</v>
      </c>
      <c r="G10" s="26" t="str">
        <f>IF(C10="","",INDEX('Maturity Scale'!$C$6:$C$10,MAX(1,MIN(5,ROUND(C10,0)))))</f>
        <v>Defined</v>
      </c>
    </row>
    <row r="11" spans="2:7" ht="19.5" customHeight="1" x14ac:dyDescent="0.3">
      <c r="B11" s="27" t="s">
        <v>28</v>
      </c>
      <c r="C11" s="28">
        <f>IFERROR(AVERAGE(Assessment!E18:E21),"")</f>
        <v>1.5</v>
      </c>
      <c r="D11" s="29">
        <f t="shared" si="0"/>
        <v>0.3</v>
      </c>
      <c r="E11" s="30" t="str">
        <f>IF(D11="","",IF(D11&lt;'Maturity Scale'!$C$15,"Priority","On track"))</f>
        <v>Priority</v>
      </c>
      <c r="F11" s="29">
        <f>IF(D11="","",MAX(0,'Maturity Scale'!$C$15-D11))</f>
        <v>0.3</v>
      </c>
      <c r="G11" s="30" t="str">
        <f>IF(C11="","",INDEX('Maturity Scale'!$C$6:$C$10,MAX(1,MIN(5,ROUND(C11,0)))))</f>
        <v>Repeatable</v>
      </c>
    </row>
    <row r="12" spans="2:7" ht="19.5" customHeight="1" x14ac:dyDescent="0.3">
      <c r="B12" s="23" t="s">
        <v>29</v>
      </c>
      <c r="C12" s="24">
        <f>IFERROR(AVERAGE(Assessment!E25:E29),"")</f>
        <v>2.6</v>
      </c>
      <c r="D12" s="25">
        <f t="shared" si="0"/>
        <v>0.52</v>
      </c>
      <c r="E12" s="26" t="str">
        <f>IF(D12="","",IF(D12&lt;'Maturity Scale'!$C$15,"Priority","On track"))</f>
        <v>Priority</v>
      </c>
      <c r="F12" s="25">
        <f>IF(D12="","",MAX(0,'Maturity Scale'!$C$15-D12))</f>
        <v>7.999999999999996E-2</v>
      </c>
      <c r="G12" s="26" t="str">
        <f>IF(C12="","",INDEX('Maturity Scale'!$C$6:$C$10,MAX(1,MIN(5,ROUND(C12,0)))))</f>
        <v>Defined</v>
      </c>
    </row>
    <row r="13" spans="2:7" ht="19.5" customHeight="1" x14ac:dyDescent="0.3">
      <c r="B13" s="27" t="s">
        <v>30</v>
      </c>
      <c r="C13" s="28">
        <f>IFERROR(AVERAGE(Assessment!E33:E37),"")</f>
        <v>3.4</v>
      </c>
      <c r="D13" s="29">
        <f t="shared" si="0"/>
        <v>0.67999999999999994</v>
      </c>
      <c r="E13" s="30" t="str">
        <f>IF(D13="","",IF(D13&lt;'Maturity Scale'!$C$15,"Priority","On track"))</f>
        <v>On track</v>
      </c>
      <c r="F13" s="29">
        <f>IF(D13="","",MAX(0,'Maturity Scale'!$C$15-D13))</f>
        <v>0</v>
      </c>
      <c r="G13" s="30" t="str">
        <f>IF(C13="","",INDEX('Maturity Scale'!$C$6:$C$10,MAX(1,MIN(5,ROUND(C13,0)))))</f>
        <v>Defined</v>
      </c>
    </row>
    <row r="14" spans="2:7" ht="19.5" customHeight="1" x14ac:dyDescent="0.3">
      <c r="B14" s="23" t="s">
        <v>31</v>
      </c>
      <c r="C14" s="24">
        <f>IFERROR(AVERAGE(Assessment!E41:E45),"")</f>
        <v>2.4</v>
      </c>
      <c r="D14" s="25">
        <f t="shared" si="0"/>
        <v>0.48</v>
      </c>
      <c r="E14" s="26" t="str">
        <f>IF(D14="","",IF(D14&lt;'Maturity Scale'!$C$15,"Priority","On track"))</f>
        <v>Priority</v>
      </c>
      <c r="F14" s="25">
        <f>IF(D14="","",MAX(0,'Maturity Scale'!$C$15-D14))</f>
        <v>0.12</v>
      </c>
      <c r="G14" s="26" t="str">
        <f>IF(C14="","",INDEX('Maturity Scale'!$C$6:$C$10,MAX(1,MIN(5,ROUND(C14,0)))))</f>
        <v>Repeatable</v>
      </c>
    </row>
    <row r="15" spans="2:7" ht="19.5" customHeight="1" x14ac:dyDescent="0.3">
      <c r="B15" s="27" t="s">
        <v>32</v>
      </c>
      <c r="C15" s="28">
        <f>IFERROR(AVERAGE(Assessment!E49:E53),"")</f>
        <v>2.4</v>
      </c>
      <c r="D15" s="29">
        <f t="shared" si="0"/>
        <v>0.48</v>
      </c>
      <c r="E15" s="30" t="str">
        <f>IF(D15="","",IF(D15&lt;'Maturity Scale'!$C$15,"Priority","On track"))</f>
        <v>Priority</v>
      </c>
      <c r="F15" s="29">
        <f>IF(D15="","",MAX(0,'Maturity Scale'!$C$15-D15))</f>
        <v>0.12</v>
      </c>
      <c r="G15" s="30" t="str">
        <f>IF(C15="","",INDEX('Maturity Scale'!$C$6:$C$10,MAX(1,MIN(5,ROUND(C15,0)))))</f>
        <v>Repeatable</v>
      </c>
    </row>
    <row r="16" spans="2:7" ht="19.5" customHeight="1" x14ac:dyDescent="0.3">
      <c r="B16" s="23" t="s">
        <v>33</v>
      </c>
      <c r="C16" s="24">
        <f>IFERROR(AVERAGE(Assessment!E57:E61),"")</f>
        <v>4.4000000000000004</v>
      </c>
      <c r="D16" s="25">
        <f t="shared" si="0"/>
        <v>0.88000000000000012</v>
      </c>
      <c r="E16" s="26" t="str">
        <f>IF(D16="","",IF(D16&lt;'Maturity Scale'!$C$15,"Priority","On track"))</f>
        <v>On track</v>
      </c>
      <c r="F16" s="25">
        <f>IF(D16="","",MAX(0,'Maturity Scale'!$C$15-D16))</f>
        <v>0</v>
      </c>
      <c r="G16" s="26" t="str">
        <f>IF(C16="","",INDEX('Maturity Scale'!$C$6:$C$10,MAX(1,MIN(5,ROUND(C16,0)))))</f>
        <v>Managed</v>
      </c>
    </row>
    <row r="17" spans="2:7" ht="19.5" customHeight="1" x14ac:dyDescent="0.3">
      <c r="B17" s="27" t="s">
        <v>34</v>
      </c>
      <c r="C17" s="28">
        <f>IFERROR(AVERAGE(Assessment!E65:E69),"")</f>
        <v>4.2</v>
      </c>
      <c r="D17" s="29">
        <f t="shared" si="0"/>
        <v>0.84000000000000008</v>
      </c>
      <c r="E17" s="30" t="str">
        <f>IF(D17="","",IF(D17&lt;'Maturity Scale'!$C$15,"Priority","On track"))</f>
        <v>On track</v>
      </c>
      <c r="F17" s="29">
        <f>IF(D17="","",MAX(0,'Maturity Scale'!$C$15-D17))</f>
        <v>0</v>
      </c>
      <c r="G17" s="30" t="str">
        <f>IF(C17="","",INDEX('Maturity Scale'!$C$6:$C$10,MAX(1,MIN(5,ROUND(C17,0)))))</f>
        <v>Managed</v>
      </c>
    </row>
    <row r="18" spans="2:7" ht="19.5" customHeight="1" x14ac:dyDescent="0.3">
      <c r="B18" s="23" t="s">
        <v>35</v>
      </c>
      <c r="C18" s="24">
        <f>IFERROR(AVERAGE(Assessment!E73:E76),"")</f>
        <v>3.75</v>
      </c>
      <c r="D18" s="25">
        <f t="shared" si="0"/>
        <v>0.75</v>
      </c>
      <c r="E18" s="26" t="str">
        <f>IF(D18="","",IF(D18&lt;'Maturity Scale'!$C$15,"Priority","On track"))</f>
        <v>On track</v>
      </c>
      <c r="F18" s="25">
        <f>IF(D18="","",MAX(0,'Maturity Scale'!$C$15-D18))</f>
        <v>0</v>
      </c>
      <c r="G18" s="26" t="str">
        <f>IF(C18="","",INDEX('Maturity Scale'!$C$6:$C$10,MAX(1,MIN(5,ROUND(C18,0)))))</f>
        <v>Managed</v>
      </c>
    </row>
    <row r="19" spans="2:7" ht="19.5" customHeight="1" x14ac:dyDescent="0.3">
      <c r="B19" s="27" t="s">
        <v>36</v>
      </c>
      <c r="C19" s="28">
        <f>IFERROR(AVERAGE(Assessment!E80:E84),"")</f>
        <v>2.6</v>
      </c>
      <c r="D19" s="29">
        <f t="shared" si="0"/>
        <v>0.52</v>
      </c>
      <c r="E19" s="30" t="str">
        <f>IF(D19="","",IF(D19&lt;'Maturity Scale'!$C$15,"Priority","On track"))</f>
        <v>Priority</v>
      </c>
      <c r="F19" s="29">
        <f>IF(D19="","",MAX(0,'Maturity Scale'!$C$15-D19))</f>
        <v>7.999999999999996E-2</v>
      </c>
      <c r="G19" s="30" t="str">
        <f>IF(C19="","",INDEX('Maturity Scale'!$C$6:$C$10,MAX(1,MIN(5,ROUND(C19,0)))))</f>
        <v>Defined</v>
      </c>
    </row>
    <row r="20" spans="2:7" ht="19.5" customHeight="1" x14ac:dyDescent="0.3">
      <c r="B20" s="23" t="s">
        <v>37</v>
      </c>
      <c r="C20" s="24">
        <f>IFERROR(AVERAGE(Assessment!E88:E92),"")</f>
        <v>3</v>
      </c>
      <c r="D20" s="25">
        <f t="shared" si="0"/>
        <v>0.6</v>
      </c>
      <c r="E20" s="26" t="str">
        <f>IF(D20="","",IF(D20&lt;'Maturity Scale'!$C$15,"Priority","On track"))</f>
        <v>On track</v>
      </c>
      <c r="F20" s="25">
        <f>IF(D20="","",MAX(0,'Maturity Scale'!$C$15-D20))</f>
        <v>0</v>
      </c>
      <c r="G20" s="26" t="str">
        <f>IF(C20="","",INDEX('Maturity Scale'!$C$6:$C$10,MAX(1,MIN(5,ROUND(C20,0)))))</f>
        <v>Defined</v>
      </c>
    </row>
    <row r="21" spans="2:7" ht="19.5" customHeight="1" x14ac:dyDescent="0.3">
      <c r="B21" s="27" t="s">
        <v>38</v>
      </c>
      <c r="C21" s="28">
        <f>IFERROR(AVERAGE(Assessment!E96:E100),"")</f>
        <v>2.8</v>
      </c>
      <c r="D21" s="29">
        <f t="shared" si="0"/>
        <v>0.55999999999999994</v>
      </c>
      <c r="E21" s="30" t="str">
        <f>IF(D21="","",IF(D21&lt;'Maturity Scale'!$C$15,"Priority","On track"))</f>
        <v>Priority</v>
      </c>
      <c r="F21" s="29">
        <f>IF(D21="","",MAX(0,'Maturity Scale'!$C$15-D21))</f>
        <v>4.0000000000000036E-2</v>
      </c>
      <c r="G21" s="30" t="str">
        <f>IF(C21="","",INDEX('Maturity Scale'!$C$6:$C$10,MAX(1,MIN(5,ROUND(C21,0)))))</f>
        <v>Defined</v>
      </c>
    </row>
    <row r="22" spans="2:7" ht="19.5" customHeight="1" x14ac:dyDescent="0.3">
      <c r="B22" s="23" t="s">
        <v>39</v>
      </c>
      <c r="C22" s="24">
        <f>IFERROR(AVERAGE(Assessment!E104:E108),"")</f>
        <v>2.4</v>
      </c>
      <c r="D22" s="25">
        <f t="shared" si="0"/>
        <v>0.48</v>
      </c>
      <c r="E22" s="26" t="str">
        <f>IF(D22="","",IF(D22&lt;'Maturity Scale'!$C$15,"Priority","On track"))</f>
        <v>Priority</v>
      </c>
      <c r="F22" s="25">
        <f>IF(D22="","",MAX(0,'Maturity Scale'!$C$15-D22))</f>
        <v>0.12</v>
      </c>
      <c r="G22" s="26" t="str">
        <f>IF(C22="","",INDEX('Maturity Scale'!$C$6:$C$10,MAX(1,MIN(5,ROUND(C22,0)))))</f>
        <v>Repeatable</v>
      </c>
    </row>
    <row r="23" spans="2:7" ht="19.5" customHeight="1" x14ac:dyDescent="0.3">
      <c r="B23" s="27" t="s">
        <v>40</v>
      </c>
      <c r="C23" s="28">
        <f>IFERROR(AVERAGE(Assessment!E112:E116),"")</f>
        <v>2.8</v>
      </c>
      <c r="D23" s="29">
        <f t="shared" si="0"/>
        <v>0.55999999999999994</v>
      </c>
      <c r="E23" s="30" t="str">
        <f>IF(D23="","",IF(D23&lt;'Maturity Scale'!$C$15,"Priority","On track"))</f>
        <v>Priority</v>
      </c>
      <c r="F23" s="29">
        <f>IF(D23="","",MAX(0,'Maturity Scale'!$C$15-D23))</f>
        <v>4.0000000000000036E-2</v>
      </c>
      <c r="G23" s="30" t="str">
        <f>IF(C23="","",INDEX('Maturity Scale'!$C$6:$C$10,MAX(1,MIN(5,ROUND(C23,0)))))</f>
        <v>Defined</v>
      </c>
    </row>
    <row r="24" spans="2:7" x14ac:dyDescent="0.3">
      <c r="B24" s="31" t="s">
        <v>41</v>
      </c>
      <c r="C24" s="32">
        <f>IFERROR(AVERAGEIF(Assessment!A10:A119,"&lt;&gt;",Assessment!E10:E119),"")</f>
        <v>2.9264705882352939</v>
      </c>
      <c r="D24" s="33">
        <f t="shared" si="0"/>
        <v>0.58529411764705874</v>
      </c>
      <c r="E24" s="22" t="str">
        <f>IF(D24="","",IF(D24&lt;'Maturity Scale'!$C$15,"Priority","On track"))</f>
        <v>Priority</v>
      </c>
      <c r="F24" s="33">
        <f>IF(D24="","",MAX(0,'Maturity Scale'!$C$15-D24))</f>
        <v>1.4705882352941235E-2</v>
      </c>
      <c r="G24" s="22" t="str">
        <f>IF(C24="","",INDEX('Maturity Scale'!$C$6:$C$10,MAX(1,MIN(5,ROUND(C24,0)))))</f>
        <v>Defined</v>
      </c>
    </row>
    <row r="26" spans="2:7" ht="27.75" customHeight="1" x14ac:dyDescent="0.3">
      <c r="B26" s="4" t="s">
        <v>42</v>
      </c>
      <c r="C26" s="4"/>
      <c r="D26" s="4"/>
      <c r="E26" s="4"/>
      <c r="F26" s="4"/>
      <c r="G26" s="4"/>
    </row>
  </sheetData>
  <mergeCells count="5">
    <mergeCell ref="C6:D6"/>
    <mergeCell ref="E6:F6"/>
    <mergeCell ref="C7:D7"/>
    <mergeCell ref="E7:F7"/>
    <mergeCell ref="B26:G26"/>
  </mergeCells>
  <conditionalFormatting sqref="D10:D23">
    <cfRule type="colorScale" priority="3">
      <colorScale>
        <cfvo type="num" val="0.2"/>
        <cfvo type="num" val="0.6"/>
        <cfvo type="num" val="1"/>
        <color rgb="FFE6EEF0"/>
        <color rgb="FFC4DEE1"/>
        <color rgb="FF8FC4C8"/>
      </colorScale>
    </cfRule>
  </conditionalFormatting>
  <conditionalFormatting sqref="E10:E23">
    <cfRule type="expression" dxfId="5" priority="2">
      <formula>E10="Priority"</formula>
    </cfRule>
  </conditionalFormatting>
  <pageMargins left="0.75" right="0.75" top="1" bottom="1" header="0.511811023622047" footer="0.511811023622047"/>
  <pageSetup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87E86"/>
    <pageSetUpPr fitToPage="1"/>
  </sheetPr>
  <dimension ref="A1:H119"/>
  <sheetViews>
    <sheetView showGridLines="0" zoomScaleNormal="100" workbookViewId="0">
      <pane xSplit="4" ySplit="8" topLeftCell="E9" activePane="bottomRight" state="frozen"/>
      <selection pane="topRight" activeCell="E1" sqref="E1"/>
      <selection pane="bottomLeft" activeCell="A9" sqref="A9"/>
      <selection pane="bottomRight"/>
    </sheetView>
  </sheetViews>
  <sheetFormatPr defaultColWidth="8.6640625" defaultRowHeight="14.4" x14ac:dyDescent="0.3"/>
  <cols>
    <col min="1" max="1" width="3" hidden="1" customWidth="1"/>
    <col min="2" max="2" width="30" customWidth="1"/>
    <col min="3" max="3" width="7" customWidth="1"/>
    <col min="4" max="4" width="78" customWidth="1"/>
    <col min="5" max="5" width="10" customWidth="1"/>
    <col min="6" max="6" width="14" customWidth="1"/>
    <col min="7" max="7" width="44" customWidth="1"/>
    <col min="8" max="8" width="36" customWidth="1"/>
  </cols>
  <sheetData>
    <row r="1" spans="1:8" x14ac:dyDescent="0.3">
      <c r="B1" s="16" t="s">
        <v>0</v>
      </c>
    </row>
    <row r="2" spans="1:8" x14ac:dyDescent="0.3">
      <c r="B2" s="17" t="s">
        <v>1</v>
      </c>
    </row>
    <row r="3" spans="1:8" ht="22.8" x14ac:dyDescent="0.4">
      <c r="B3" s="18" t="s">
        <v>2</v>
      </c>
    </row>
    <row r="4" spans="1:8" x14ac:dyDescent="0.3">
      <c r="B4" s="19" t="s">
        <v>43</v>
      </c>
    </row>
    <row r="5" spans="1:8" x14ac:dyDescent="0.3">
      <c r="B5" s="34" t="s">
        <v>44</v>
      </c>
      <c r="C5" s="3"/>
      <c r="D5" s="3"/>
      <c r="E5" s="34" t="s">
        <v>45</v>
      </c>
      <c r="F5" s="35"/>
      <c r="G5" s="34" t="s">
        <v>46</v>
      </c>
      <c r="H5" s="35"/>
    </row>
    <row r="6" spans="1:8" ht="27.75" customHeight="1" x14ac:dyDescent="0.3">
      <c r="B6" s="4" t="s">
        <v>47</v>
      </c>
      <c r="C6" s="4"/>
      <c r="D6" s="4"/>
      <c r="E6" s="4"/>
      <c r="F6" s="4"/>
      <c r="G6" s="4"/>
      <c r="H6" s="4"/>
    </row>
    <row r="8" spans="1:8" ht="30" customHeight="1" x14ac:dyDescent="0.3">
      <c r="B8" s="22" t="s">
        <v>21</v>
      </c>
      <c r="C8" s="22" t="s">
        <v>48</v>
      </c>
      <c r="D8" s="22" t="s">
        <v>49</v>
      </c>
      <c r="E8" s="22" t="s">
        <v>50</v>
      </c>
      <c r="F8" s="22" t="s">
        <v>51</v>
      </c>
      <c r="G8" s="22" t="s">
        <v>52</v>
      </c>
      <c r="H8" s="22" t="s">
        <v>53</v>
      </c>
    </row>
    <row r="9" spans="1:8" ht="19.5" customHeight="1" x14ac:dyDescent="0.3">
      <c r="B9" s="2" t="s">
        <v>27</v>
      </c>
      <c r="C9" s="2"/>
      <c r="D9" s="2"/>
      <c r="E9" s="36"/>
      <c r="F9" s="36"/>
      <c r="G9" s="36"/>
      <c r="H9" s="36"/>
    </row>
    <row r="10" spans="1:8" ht="25.5" customHeight="1" x14ac:dyDescent="0.3">
      <c r="A10" t="s">
        <v>27</v>
      </c>
      <c r="B10" s="37"/>
      <c r="C10" s="38" t="s">
        <v>54</v>
      </c>
      <c r="D10" s="39" t="s">
        <v>55</v>
      </c>
      <c r="E10" s="40">
        <v>3</v>
      </c>
      <c r="F10" s="41" t="str">
        <f>IF(E10="","",INDEX('Maturity Scale'!$C$6:$C$10,E10))</f>
        <v>Defined</v>
      </c>
      <c r="G10" s="42"/>
      <c r="H10" s="42"/>
    </row>
    <row r="11" spans="1:8" ht="25.5" customHeight="1" x14ac:dyDescent="0.3">
      <c r="A11" t="s">
        <v>27</v>
      </c>
      <c r="B11" s="37"/>
      <c r="C11" s="38" t="s">
        <v>56</v>
      </c>
      <c r="D11" s="39" t="s">
        <v>57</v>
      </c>
      <c r="E11" s="40">
        <v>3</v>
      </c>
      <c r="F11" s="41" t="str">
        <f>IF(E11="","",INDEX('Maturity Scale'!$C$6:$C$10,E11))</f>
        <v>Defined</v>
      </c>
      <c r="G11" s="42"/>
      <c r="H11" s="42"/>
    </row>
    <row r="12" spans="1:8" ht="25.5" customHeight="1" x14ac:dyDescent="0.3">
      <c r="A12" t="s">
        <v>27</v>
      </c>
      <c r="B12" s="37"/>
      <c r="C12" s="38" t="s">
        <v>58</v>
      </c>
      <c r="D12" s="39" t="s">
        <v>59</v>
      </c>
      <c r="E12" s="40">
        <v>3</v>
      </c>
      <c r="F12" s="41" t="str">
        <f>IF(E12="","",INDEX('Maturity Scale'!$C$6:$C$10,E12))</f>
        <v>Defined</v>
      </c>
      <c r="G12" s="42"/>
      <c r="H12" s="42"/>
    </row>
    <row r="13" spans="1:8" ht="25.5" customHeight="1" x14ac:dyDescent="0.3">
      <c r="A13" t="s">
        <v>27</v>
      </c>
      <c r="B13" s="37"/>
      <c r="C13" s="38" t="s">
        <v>60</v>
      </c>
      <c r="D13" s="39" t="s">
        <v>61</v>
      </c>
      <c r="E13" s="40">
        <v>2</v>
      </c>
      <c r="F13" s="41" t="str">
        <f>IF(E13="","",INDEX('Maturity Scale'!$C$6:$C$10,E13))</f>
        <v>Repeatable</v>
      </c>
      <c r="G13" s="42"/>
      <c r="H13" s="42"/>
    </row>
    <row r="14" spans="1:8" ht="25.5" customHeight="1" x14ac:dyDescent="0.3">
      <c r="A14" t="s">
        <v>27</v>
      </c>
      <c r="B14" s="37"/>
      <c r="C14" s="38" t="s">
        <v>62</v>
      </c>
      <c r="D14" s="39" t="s">
        <v>63</v>
      </c>
      <c r="E14" s="40">
        <v>2</v>
      </c>
      <c r="F14" s="41" t="str">
        <f>IF(E14="","",INDEX('Maturity Scale'!$C$6:$C$10,E14))</f>
        <v>Repeatable</v>
      </c>
      <c r="G14" s="42"/>
      <c r="H14" s="42"/>
    </row>
    <row r="15" spans="1:8" ht="19.5" customHeight="1" x14ac:dyDescent="0.3">
      <c r="B15" s="43" t="s">
        <v>64</v>
      </c>
      <c r="C15" s="44"/>
      <c r="D15" s="45" t="str">
        <f>IF(COUNT(E10:E14)=0,"",TEXT(AVERAGE(E10:E14),"0.0")&amp;" average  ·  "&amp;TEXT(AVERAGE(E10:E14)/5,"0%")&amp;" maturity  ·  gap to Optimised "&amp;TEXT(5-AVERAGE(E10:E14),"0.0"))</f>
        <v>2.6 average  ·  52% maturity  ·  gap to Optimised 2.4</v>
      </c>
      <c r="E15" s="46">
        <f>IF(COUNT(E10:E14)=0,"",AVERAGE(E10:E14)/5)</f>
        <v>0.52</v>
      </c>
      <c r="F15" s="47" t="str">
        <f>IF(E15="","",IF(E15&lt;'Maturity Scale'!$C$15,"Priority",""))</f>
        <v>Priority</v>
      </c>
      <c r="G15" s="44"/>
      <c r="H15" s="44"/>
    </row>
    <row r="17" spans="1:8" ht="19.5" customHeight="1" x14ac:dyDescent="0.3">
      <c r="B17" s="2" t="s">
        <v>28</v>
      </c>
      <c r="C17" s="2"/>
      <c r="D17" s="2"/>
      <c r="E17" s="36"/>
      <c r="F17" s="36"/>
      <c r="G17" s="36"/>
      <c r="H17" s="36"/>
    </row>
    <row r="18" spans="1:8" ht="25.5" customHeight="1" x14ac:dyDescent="0.3">
      <c r="A18" t="s">
        <v>28</v>
      </c>
      <c r="B18" s="37"/>
      <c r="C18" s="38" t="s">
        <v>65</v>
      </c>
      <c r="D18" s="39" t="s">
        <v>66</v>
      </c>
      <c r="E18" s="40">
        <v>2</v>
      </c>
      <c r="F18" s="41" t="str">
        <f>IF(E18="","",INDEX('Maturity Scale'!$C$6:$C$10,E18))</f>
        <v>Repeatable</v>
      </c>
      <c r="G18" s="42"/>
      <c r="H18" s="42"/>
    </row>
    <row r="19" spans="1:8" ht="25.5" customHeight="1" x14ac:dyDescent="0.3">
      <c r="A19" t="s">
        <v>28</v>
      </c>
      <c r="B19" s="37"/>
      <c r="C19" s="38" t="s">
        <v>67</v>
      </c>
      <c r="D19" s="39" t="s">
        <v>68</v>
      </c>
      <c r="E19" s="40">
        <v>2</v>
      </c>
      <c r="F19" s="41" t="str">
        <f>IF(E19="","",INDEX('Maturity Scale'!$C$6:$C$10,E19))</f>
        <v>Repeatable</v>
      </c>
      <c r="G19" s="42"/>
      <c r="H19" s="42"/>
    </row>
    <row r="20" spans="1:8" ht="25.5" customHeight="1" x14ac:dyDescent="0.3">
      <c r="A20" t="s">
        <v>28</v>
      </c>
      <c r="B20" s="37"/>
      <c r="C20" s="38" t="s">
        <v>69</v>
      </c>
      <c r="D20" s="39" t="s">
        <v>70</v>
      </c>
      <c r="E20" s="40">
        <v>1</v>
      </c>
      <c r="F20" s="41" t="str">
        <f>IF(E20="","",INDEX('Maturity Scale'!$C$6:$C$10,E20))</f>
        <v>Ad hoc</v>
      </c>
      <c r="G20" s="42"/>
      <c r="H20" s="42"/>
    </row>
    <row r="21" spans="1:8" ht="25.5" customHeight="1" x14ac:dyDescent="0.3">
      <c r="A21" t="s">
        <v>28</v>
      </c>
      <c r="B21" s="37"/>
      <c r="C21" s="38" t="s">
        <v>71</v>
      </c>
      <c r="D21" s="39" t="s">
        <v>72</v>
      </c>
      <c r="E21" s="40">
        <v>1</v>
      </c>
      <c r="F21" s="41" t="str">
        <f>IF(E21="","",INDEX('Maturity Scale'!$C$6:$C$10,E21))</f>
        <v>Ad hoc</v>
      </c>
      <c r="G21" s="42"/>
      <c r="H21" s="42"/>
    </row>
    <row r="22" spans="1:8" ht="19.5" customHeight="1" x14ac:dyDescent="0.3">
      <c r="B22" s="43" t="s">
        <v>64</v>
      </c>
      <c r="C22" s="44"/>
      <c r="D22" s="45" t="str">
        <f>IF(COUNT(E18:E21)=0,"",TEXT(AVERAGE(E18:E21),"0.0")&amp;" average  ·  "&amp;TEXT(AVERAGE(E18:E21)/5,"0%")&amp;" maturity  ·  gap to Optimised "&amp;TEXT(5-AVERAGE(E18:E21),"0.0"))</f>
        <v>1.5 average  ·  30% maturity  ·  gap to Optimised 3.5</v>
      </c>
      <c r="E22" s="46">
        <f>IF(COUNT(E18:E21)=0,"",AVERAGE(E18:E21)/5)</f>
        <v>0.3</v>
      </c>
      <c r="F22" s="47" t="str">
        <f>IF(E22="","",IF(E22&lt;'Maturity Scale'!$C$15,"Priority",""))</f>
        <v>Priority</v>
      </c>
      <c r="G22" s="44"/>
      <c r="H22" s="44"/>
    </row>
    <row r="24" spans="1:8" ht="19.5" customHeight="1" x14ac:dyDescent="0.3">
      <c r="B24" s="2" t="s">
        <v>29</v>
      </c>
      <c r="C24" s="2"/>
      <c r="D24" s="2"/>
      <c r="E24" s="36"/>
      <c r="F24" s="36"/>
      <c r="G24" s="36"/>
      <c r="H24" s="36"/>
    </row>
    <row r="25" spans="1:8" ht="25.5" customHeight="1" x14ac:dyDescent="0.3">
      <c r="A25" t="s">
        <v>29</v>
      </c>
      <c r="B25" s="37"/>
      <c r="C25" s="38" t="s">
        <v>73</v>
      </c>
      <c r="D25" s="39" t="s">
        <v>74</v>
      </c>
      <c r="E25" s="40">
        <v>3</v>
      </c>
      <c r="F25" s="41" t="str">
        <f>IF(E25="","",INDEX('Maturity Scale'!$C$6:$C$10,E25))</f>
        <v>Defined</v>
      </c>
      <c r="G25" s="42"/>
      <c r="H25" s="42"/>
    </row>
    <row r="26" spans="1:8" ht="25.5" customHeight="1" x14ac:dyDescent="0.3">
      <c r="A26" t="s">
        <v>29</v>
      </c>
      <c r="B26" s="37"/>
      <c r="C26" s="38" t="s">
        <v>75</v>
      </c>
      <c r="D26" s="39" t="s">
        <v>76</v>
      </c>
      <c r="E26" s="40">
        <v>3</v>
      </c>
      <c r="F26" s="41" t="str">
        <f>IF(E26="","",INDEX('Maturity Scale'!$C$6:$C$10,E26))</f>
        <v>Defined</v>
      </c>
      <c r="G26" s="42"/>
      <c r="H26" s="42"/>
    </row>
    <row r="27" spans="1:8" ht="25.5" customHeight="1" x14ac:dyDescent="0.3">
      <c r="A27" t="s">
        <v>29</v>
      </c>
      <c r="B27" s="37"/>
      <c r="C27" s="38" t="s">
        <v>77</v>
      </c>
      <c r="D27" s="39" t="s">
        <v>78</v>
      </c>
      <c r="E27" s="40">
        <v>2</v>
      </c>
      <c r="F27" s="41" t="str">
        <f>IF(E27="","",INDEX('Maturity Scale'!$C$6:$C$10,E27))</f>
        <v>Repeatable</v>
      </c>
      <c r="G27" s="42"/>
      <c r="H27" s="42"/>
    </row>
    <row r="28" spans="1:8" ht="25.5" customHeight="1" x14ac:dyDescent="0.3">
      <c r="A28" t="s">
        <v>29</v>
      </c>
      <c r="B28" s="37"/>
      <c r="C28" s="38" t="s">
        <v>79</v>
      </c>
      <c r="D28" s="39" t="s">
        <v>80</v>
      </c>
      <c r="E28" s="40">
        <v>2</v>
      </c>
      <c r="F28" s="41" t="str">
        <f>IF(E28="","",INDEX('Maturity Scale'!$C$6:$C$10,E28))</f>
        <v>Repeatable</v>
      </c>
      <c r="G28" s="42"/>
      <c r="H28" s="42"/>
    </row>
    <row r="29" spans="1:8" ht="25.5" customHeight="1" x14ac:dyDescent="0.3">
      <c r="A29" t="s">
        <v>29</v>
      </c>
      <c r="B29" s="37"/>
      <c r="C29" s="38" t="s">
        <v>81</v>
      </c>
      <c r="D29" s="39" t="s">
        <v>82</v>
      </c>
      <c r="E29" s="40">
        <v>3</v>
      </c>
      <c r="F29" s="41" t="str">
        <f>IF(E29="","",INDEX('Maturity Scale'!$C$6:$C$10,E29))</f>
        <v>Defined</v>
      </c>
      <c r="G29" s="42"/>
      <c r="H29" s="42"/>
    </row>
    <row r="30" spans="1:8" ht="19.5" customHeight="1" x14ac:dyDescent="0.3">
      <c r="B30" s="43" t="s">
        <v>64</v>
      </c>
      <c r="C30" s="44"/>
      <c r="D30" s="45" t="str">
        <f>IF(COUNT(E25:E29)=0,"",TEXT(AVERAGE(E25:E29),"0.0")&amp;" average  ·  "&amp;TEXT(AVERAGE(E25:E29)/5,"0%")&amp;" maturity  ·  gap to Optimised "&amp;TEXT(5-AVERAGE(E25:E29),"0.0"))</f>
        <v>2.6 average  ·  52% maturity  ·  gap to Optimised 2.4</v>
      </c>
      <c r="E30" s="46">
        <f>IF(COUNT(E25:E29)=0,"",AVERAGE(E25:E29)/5)</f>
        <v>0.52</v>
      </c>
      <c r="F30" s="47" t="str">
        <f>IF(E30="","",IF(E30&lt;'Maturity Scale'!$C$15,"Priority",""))</f>
        <v>Priority</v>
      </c>
      <c r="G30" s="44"/>
      <c r="H30" s="44"/>
    </row>
    <row r="32" spans="1:8" ht="19.5" customHeight="1" x14ac:dyDescent="0.3">
      <c r="B32" s="2" t="s">
        <v>30</v>
      </c>
      <c r="C32" s="2"/>
      <c r="D32" s="2"/>
      <c r="E32" s="36"/>
      <c r="F32" s="36"/>
      <c r="G32" s="36"/>
      <c r="H32" s="36"/>
    </row>
    <row r="33" spans="1:8" ht="25.5" customHeight="1" x14ac:dyDescent="0.3">
      <c r="A33" t="s">
        <v>30</v>
      </c>
      <c r="B33" s="37"/>
      <c r="C33" s="38" t="s">
        <v>83</v>
      </c>
      <c r="D33" s="39" t="s">
        <v>84</v>
      </c>
      <c r="E33" s="40">
        <v>3</v>
      </c>
      <c r="F33" s="41" t="str">
        <f>IF(E33="","",INDEX('Maturity Scale'!$C$6:$C$10,E33))</f>
        <v>Defined</v>
      </c>
      <c r="G33" s="42"/>
      <c r="H33" s="42"/>
    </row>
    <row r="34" spans="1:8" ht="25.5" customHeight="1" x14ac:dyDescent="0.3">
      <c r="A34" t="s">
        <v>30</v>
      </c>
      <c r="B34" s="37"/>
      <c r="C34" s="38" t="s">
        <v>85</v>
      </c>
      <c r="D34" s="39" t="s">
        <v>86</v>
      </c>
      <c r="E34" s="40">
        <v>4</v>
      </c>
      <c r="F34" s="41" t="str">
        <f>IF(E34="","",INDEX('Maturity Scale'!$C$6:$C$10,E34))</f>
        <v>Managed</v>
      </c>
      <c r="G34" s="42"/>
      <c r="H34" s="42"/>
    </row>
    <row r="35" spans="1:8" ht="25.5" customHeight="1" x14ac:dyDescent="0.3">
      <c r="A35" t="s">
        <v>30</v>
      </c>
      <c r="B35" s="37"/>
      <c r="C35" s="38" t="s">
        <v>87</v>
      </c>
      <c r="D35" s="39" t="s">
        <v>88</v>
      </c>
      <c r="E35" s="40">
        <v>4</v>
      </c>
      <c r="F35" s="41" t="str">
        <f>IF(E35="","",INDEX('Maturity Scale'!$C$6:$C$10,E35))</f>
        <v>Managed</v>
      </c>
      <c r="G35" s="42"/>
      <c r="H35" s="42"/>
    </row>
    <row r="36" spans="1:8" ht="25.5" customHeight="1" x14ac:dyDescent="0.3">
      <c r="A36" t="s">
        <v>30</v>
      </c>
      <c r="B36" s="37"/>
      <c r="C36" s="38" t="s">
        <v>89</v>
      </c>
      <c r="D36" s="39" t="s">
        <v>90</v>
      </c>
      <c r="E36" s="40">
        <v>3</v>
      </c>
      <c r="F36" s="41" t="str">
        <f>IF(E36="","",INDEX('Maturity Scale'!$C$6:$C$10,E36))</f>
        <v>Defined</v>
      </c>
      <c r="G36" s="42"/>
      <c r="H36" s="42"/>
    </row>
    <row r="37" spans="1:8" ht="25.5" customHeight="1" x14ac:dyDescent="0.3">
      <c r="A37" t="s">
        <v>30</v>
      </c>
      <c r="B37" s="37"/>
      <c r="C37" s="38" t="s">
        <v>91</v>
      </c>
      <c r="D37" s="39" t="s">
        <v>92</v>
      </c>
      <c r="E37" s="40">
        <v>3</v>
      </c>
      <c r="F37" s="41" t="str">
        <f>IF(E37="","",INDEX('Maturity Scale'!$C$6:$C$10,E37))</f>
        <v>Defined</v>
      </c>
      <c r="G37" s="42"/>
      <c r="H37" s="42"/>
    </row>
    <row r="38" spans="1:8" ht="19.5" customHeight="1" x14ac:dyDescent="0.3">
      <c r="B38" s="43" t="s">
        <v>64</v>
      </c>
      <c r="C38" s="44"/>
      <c r="D38" s="45" t="str">
        <f>IF(COUNT(E33:E37)=0,"",TEXT(AVERAGE(E33:E37),"0.0")&amp;" average  ·  "&amp;TEXT(AVERAGE(E33:E37)/5,"0%")&amp;" maturity  ·  gap to Optimised "&amp;TEXT(5-AVERAGE(E33:E37),"0.0"))</f>
        <v>3.4 average  ·  68% maturity  ·  gap to Optimised 1.6</v>
      </c>
      <c r="E38" s="46">
        <f>IF(COUNT(E33:E37)=0,"",AVERAGE(E33:E37)/5)</f>
        <v>0.67999999999999994</v>
      </c>
      <c r="F38" s="47" t="str">
        <f>IF(E38="","",IF(E38&lt;'Maturity Scale'!$C$15,"Priority",""))</f>
        <v/>
      </c>
      <c r="G38" s="44"/>
      <c r="H38" s="44"/>
    </row>
    <row r="40" spans="1:8" ht="19.5" customHeight="1" x14ac:dyDescent="0.3">
      <c r="B40" s="2" t="s">
        <v>31</v>
      </c>
      <c r="C40" s="2"/>
      <c r="D40" s="2"/>
      <c r="E40" s="36"/>
      <c r="F40" s="36"/>
      <c r="G40" s="36"/>
      <c r="H40" s="36"/>
    </row>
    <row r="41" spans="1:8" ht="25.5" customHeight="1" x14ac:dyDescent="0.3">
      <c r="A41" t="s">
        <v>31</v>
      </c>
      <c r="B41" s="37"/>
      <c r="C41" s="38" t="s">
        <v>93</v>
      </c>
      <c r="D41" s="39" t="s">
        <v>94</v>
      </c>
      <c r="E41" s="40">
        <v>3</v>
      </c>
      <c r="F41" s="41" t="str">
        <f>IF(E41="","",INDEX('Maturity Scale'!$C$6:$C$10,E41))</f>
        <v>Defined</v>
      </c>
      <c r="G41" s="42"/>
      <c r="H41" s="42"/>
    </row>
    <row r="42" spans="1:8" ht="25.5" customHeight="1" x14ac:dyDescent="0.3">
      <c r="A42" t="s">
        <v>31</v>
      </c>
      <c r="B42" s="37"/>
      <c r="C42" s="38" t="s">
        <v>95</v>
      </c>
      <c r="D42" s="39" t="s">
        <v>96</v>
      </c>
      <c r="E42" s="40">
        <v>4</v>
      </c>
      <c r="F42" s="41" t="str">
        <f>IF(E42="","",INDEX('Maturity Scale'!$C$6:$C$10,E42))</f>
        <v>Managed</v>
      </c>
      <c r="G42" s="42"/>
      <c r="H42" s="42"/>
    </row>
    <row r="43" spans="1:8" ht="25.5" customHeight="1" x14ac:dyDescent="0.3">
      <c r="A43" t="s">
        <v>31</v>
      </c>
      <c r="B43" s="37"/>
      <c r="C43" s="38" t="s">
        <v>97</v>
      </c>
      <c r="D43" s="39" t="s">
        <v>98</v>
      </c>
      <c r="E43" s="40">
        <v>2</v>
      </c>
      <c r="F43" s="41" t="str">
        <f>IF(E43="","",INDEX('Maturity Scale'!$C$6:$C$10,E43))</f>
        <v>Repeatable</v>
      </c>
      <c r="G43" s="42"/>
      <c r="H43" s="42"/>
    </row>
    <row r="44" spans="1:8" ht="25.5" customHeight="1" x14ac:dyDescent="0.3">
      <c r="A44" t="s">
        <v>31</v>
      </c>
      <c r="B44" s="37"/>
      <c r="C44" s="38" t="s">
        <v>99</v>
      </c>
      <c r="D44" s="39" t="s">
        <v>100</v>
      </c>
      <c r="E44" s="40">
        <v>2</v>
      </c>
      <c r="F44" s="41" t="str">
        <f>IF(E44="","",INDEX('Maturity Scale'!$C$6:$C$10,E44))</f>
        <v>Repeatable</v>
      </c>
      <c r="G44" s="42"/>
      <c r="H44" s="42"/>
    </row>
    <row r="45" spans="1:8" ht="25.5" customHeight="1" x14ac:dyDescent="0.3">
      <c r="A45" t="s">
        <v>31</v>
      </c>
      <c r="B45" s="37"/>
      <c r="C45" s="38" t="s">
        <v>101</v>
      </c>
      <c r="D45" s="39" t="s">
        <v>102</v>
      </c>
      <c r="E45" s="40">
        <v>1</v>
      </c>
      <c r="F45" s="41" t="str">
        <f>IF(E45="","",INDEX('Maturity Scale'!$C$6:$C$10,E45))</f>
        <v>Ad hoc</v>
      </c>
      <c r="G45" s="42"/>
      <c r="H45" s="42"/>
    </row>
    <row r="46" spans="1:8" ht="19.5" customHeight="1" x14ac:dyDescent="0.3">
      <c r="B46" s="43" t="s">
        <v>64</v>
      </c>
      <c r="C46" s="44"/>
      <c r="D46" s="45" t="str">
        <f>IF(COUNT(E41:E45)=0,"",TEXT(AVERAGE(E41:E45),"0.0")&amp;" average  ·  "&amp;TEXT(AVERAGE(E41:E45)/5,"0%")&amp;" maturity  ·  gap to Optimised "&amp;TEXT(5-AVERAGE(E41:E45),"0.0"))</f>
        <v>2.4 average  ·  48% maturity  ·  gap to Optimised 2.6</v>
      </c>
      <c r="E46" s="46">
        <f>IF(COUNT(E41:E45)=0,"",AVERAGE(E41:E45)/5)</f>
        <v>0.48</v>
      </c>
      <c r="F46" s="47" t="str">
        <f>IF(E46="","",IF(E46&lt;'Maturity Scale'!$C$15,"Priority",""))</f>
        <v>Priority</v>
      </c>
      <c r="G46" s="44"/>
      <c r="H46" s="44"/>
    </row>
    <row r="48" spans="1:8" ht="19.5" customHeight="1" x14ac:dyDescent="0.3">
      <c r="B48" s="2" t="s">
        <v>32</v>
      </c>
      <c r="C48" s="2"/>
      <c r="D48" s="2"/>
      <c r="E48" s="36"/>
      <c r="F48" s="36"/>
      <c r="G48" s="36"/>
      <c r="H48" s="36"/>
    </row>
    <row r="49" spans="1:8" ht="25.5" customHeight="1" x14ac:dyDescent="0.3">
      <c r="A49" t="s">
        <v>32</v>
      </c>
      <c r="B49" s="37"/>
      <c r="C49" s="38" t="s">
        <v>103</v>
      </c>
      <c r="D49" s="39" t="s">
        <v>104</v>
      </c>
      <c r="E49" s="40">
        <v>2</v>
      </c>
      <c r="F49" s="41" t="str">
        <f>IF(E49="","",INDEX('Maturity Scale'!$C$6:$C$10,E49))</f>
        <v>Repeatable</v>
      </c>
      <c r="G49" s="42"/>
      <c r="H49" s="42"/>
    </row>
    <row r="50" spans="1:8" ht="25.5" customHeight="1" x14ac:dyDescent="0.3">
      <c r="A50" t="s">
        <v>32</v>
      </c>
      <c r="B50" s="37"/>
      <c r="C50" s="38" t="s">
        <v>105</v>
      </c>
      <c r="D50" s="39" t="s">
        <v>106</v>
      </c>
      <c r="E50" s="40">
        <v>2</v>
      </c>
      <c r="F50" s="41" t="str">
        <f>IF(E50="","",INDEX('Maturity Scale'!$C$6:$C$10,E50))</f>
        <v>Repeatable</v>
      </c>
      <c r="G50" s="42"/>
      <c r="H50" s="42"/>
    </row>
    <row r="51" spans="1:8" ht="25.5" customHeight="1" x14ac:dyDescent="0.3">
      <c r="A51" t="s">
        <v>32</v>
      </c>
      <c r="B51" s="37"/>
      <c r="C51" s="38" t="s">
        <v>107</v>
      </c>
      <c r="D51" s="39" t="s">
        <v>108</v>
      </c>
      <c r="E51" s="40">
        <v>3</v>
      </c>
      <c r="F51" s="41" t="str">
        <f>IF(E51="","",INDEX('Maturity Scale'!$C$6:$C$10,E51))</f>
        <v>Defined</v>
      </c>
      <c r="G51" s="42"/>
      <c r="H51" s="42"/>
    </row>
    <row r="52" spans="1:8" ht="25.5" customHeight="1" x14ac:dyDescent="0.3">
      <c r="A52" t="s">
        <v>32</v>
      </c>
      <c r="B52" s="37"/>
      <c r="C52" s="38" t="s">
        <v>109</v>
      </c>
      <c r="D52" s="39" t="s">
        <v>110</v>
      </c>
      <c r="E52" s="40">
        <v>2</v>
      </c>
      <c r="F52" s="41" t="str">
        <f>IF(E52="","",INDEX('Maturity Scale'!$C$6:$C$10,E52))</f>
        <v>Repeatable</v>
      </c>
      <c r="G52" s="42"/>
      <c r="H52" s="42"/>
    </row>
    <row r="53" spans="1:8" ht="25.5" customHeight="1" x14ac:dyDescent="0.3">
      <c r="A53" t="s">
        <v>32</v>
      </c>
      <c r="B53" s="37"/>
      <c r="C53" s="38" t="s">
        <v>111</v>
      </c>
      <c r="D53" s="39" t="s">
        <v>112</v>
      </c>
      <c r="E53" s="40">
        <v>3</v>
      </c>
      <c r="F53" s="41" t="str">
        <f>IF(E53="","",INDEX('Maturity Scale'!$C$6:$C$10,E53))</f>
        <v>Defined</v>
      </c>
      <c r="G53" s="42"/>
      <c r="H53" s="42"/>
    </row>
    <row r="54" spans="1:8" ht="19.5" customHeight="1" x14ac:dyDescent="0.3">
      <c r="B54" s="43" t="s">
        <v>64</v>
      </c>
      <c r="C54" s="44"/>
      <c r="D54" s="45" t="str">
        <f>IF(COUNT(E49:E53)=0,"",TEXT(AVERAGE(E49:E53),"0.0")&amp;" average  ·  "&amp;TEXT(AVERAGE(E49:E53)/5,"0%")&amp;" maturity  ·  gap to Optimised "&amp;TEXT(5-AVERAGE(E49:E53),"0.0"))</f>
        <v>2.4 average  ·  48% maturity  ·  gap to Optimised 2.6</v>
      </c>
      <c r="E54" s="46">
        <f>IF(COUNT(E49:E53)=0,"",AVERAGE(E49:E53)/5)</f>
        <v>0.48</v>
      </c>
      <c r="F54" s="47" t="str">
        <f>IF(E54="","",IF(E54&lt;'Maturity Scale'!$C$15,"Priority",""))</f>
        <v>Priority</v>
      </c>
      <c r="G54" s="44"/>
      <c r="H54" s="44"/>
    </row>
    <row r="56" spans="1:8" ht="19.5" customHeight="1" x14ac:dyDescent="0.3">
      <c r="B56" s="2" t="s">
        <v>33</v>
      </c>
      <c r="C56" s="2"/>
      <c r="D56" s="2"/>
      <c r="E56" s="36"/>
      <c r="F56" s="36"/>
      <c r="G56" s="36"/>
      <c r="H56" s="36"/>
    </row>
    <row r="57" spans="1:8" ht="25.5" customHeight="1" x14ac:dyDescent="0.3">
      <c r="A57" t="s">
        <v>33</v>
      </c>
      <c r="B57" s="37"/>
      <c r="C57" s="38" t="s">
        <v>113</v>
      </c>
      <c r="D57" s="39" t="s">
        <v>114</v>
      </c>
      <c r="E57" s="40">
        <v>4</v>
      </c>
      <c r="F57" s="41" t="str">
        <f>IF(E57="","",INDEX('Maturity Scale'!$C$6:$C$10,E57))</f>
        <v>Managed</v>
      </c>
      <c r="G57" s="42"/>
      <c r="H57" s="42"/>
    </row>
    <row r="58" spans="1:8" ht="25.5" customHeight="1" x14ac:dyDescent="0.3">
      <c r="A58" t="s">
        <v>33</v>
      </c>
      <c r="B58" s="37"/>
      <c r="C58" s="38" t="s">
        <v>115</v>
      </c>
      <c r="D58" s="39" t="s">
        <v>116</v>
      </c>
      <c r="E58" s="40">
        <v>5</v>
      </c>
      <c r="F58" s="41" t="str">
        <f>IF(E58="","",INDEX('Maturity Scale'!$C$6:$C$10,E58))</f>
        <v>Optimised</v>
      </c>
      <c r="G58" s="42"/>
      <c r="H58" s="42"/>
    </row>
    <row r="59" spans="1:8" ht="25.5" customHeight="1" x14ac:dyDescent="0.3">
      <c r="A59" t="s">
        <v>33</v>
      </c>
      <c r="B59" s="37"/>
      <c r="C59" s="38" t="s">
        <v>117</v>
      </c>
      <c r="D59" s="39" t="s">
        <v>118</v>
      </c>
      <c r="E59" s="40">
        <v>5</v>
      </c>
      <c r="F59" s="41" t="str">
        <f>IF(E59="","",INDEX('Maturity Scale'!$C$6:$C$10,E59))</f>
        <v>Optimised</v>
      </c>
      <c r="G59" s="42"/>
      <c r="H59" s="42"/>
    </row>
    <row r="60" spans="1:8" ht="25.5" customHeight="1" x14ac:dyDescent="0.3">
      <c r="A60" t="s">
        <v>33</v>
      </c>
      <c r="B60" s="37"/>
      <c r="C60" s="38" t="s">
        <v>119</v>
      </c>
      <c r="D60" s="39" t="s">
        <v>120</v>
      </c>
      <c r="E60" s="40">
        <v>4</v>
      </c>
      <c r="F60" s="41" t="str">
        <f>IF(E60="","",INDEX('Maturity Scale'!$C$6:$C$10,E60))</f>
        <v>Managed</v>
      </c>
      <c r="G60" s="42"/>
      <c r="H60" s="42"/>
    </row>
    <row r="61" spans="1:8" ht="25.5" customHeight="1" x14ac:dyDescent="0.3">
      <c r="A61" t="s">
        <v>33</v>
      </c>
      <c r="B61" s="37"/>
      <c r="C61" s="38" t="s">
        <v>121</v>
      </c>
      <c r="D61" s="39" t="s">
        <v>122</v>
      </c>
      <c r="E61" s="40">
        <v>4</v>
      </c>
      <c r="F61" s="41" t="str">
        <f>IF(E61="","",INDEX('Maturity Scale'!$C$6:$C$10,E61))</f>
        <v>Managed</v>
      </c>
      <c r="G61" s="42"/>
      <c r="H61" s="42"/>
    </row>
    <row r="62" spans="1:8" ht="19.5" customHeight="1" x14ac:dyDescent="0.3">
      <c r="B62" s="43" t="s">
        <v>64</v>
      </c>
      <c r="C62" s="44"/>
      <c r="D62" s="45" t="str">
        <f>IF(COUNT(E57:E61)=0,"",TEXT(AVERAGE(E57:E61),"0.0")&amp;" average  ·  "&amp;TEXT(AVERAGE(E57:E61)/5,"0%")&amp;" maturity  ·  gap to Optimised "&amp;TEXT(5-AVERAGE(E57:E61),"0.0"))</f>
        <v>4.4 average  ·  88% maturity  ·  gap to Optimised 0.6</v>
      </c>
      <c r="E62" s="46">
        <f>IF(COUNT(E57:E61)=0,"",AVERAGE(E57:E61)/5)</f>
        <v>0.88000000000000012</v>
      </c>
      <c r="F62" s="47" t="str">
        <f>IF(E62="","",IF(E62&lt;'Maturity Scale'!$C$15,"Priority",""))</f>
        <v/>
      </c>
      <c r="G62" s="44"/>
      <c r="H62" s="44"/>
    </row>
    <row r="64" spans="1:8" ht="19.5" customHeight="1" x14ac:dyDescent="0.3">
      <c r="B64" s="2" t="s">
        <v>34</v>
      </c>
      <c r="C64" s="2"/>
      <c r="D64" s="2"/>
      <c r="E64" s="36"/>
      <c r="F64" s="36"/>
      <c r="G64" s="36"/>
      <c r="H64" s="36"/>
    </row>
    <row r="65" spans="1:8" ht="25.5" customHeight="1" x14ac:dyDescent="0.3">
      <c r="A65" t="s">
        <v>34</v>
      </c>
      <c r="B65" s="37"/>
      <c r="C65" s="38" t="s">
        <v>123</v>
      </c>
      <c r="D65" s="39" t="s">
        <v>124</v>
      </c>
      <c r="E65" s="40">
        <v>5</v>
      </c>
      <c r="F65" s="41" t="str">
        <f>IF(E65="","",INDEX('Maturity Scale'!$C$6:$C$10,E65))</f>
        <v>Optimised</v>
      </c>
      <c r="G65" s="42"/>
      <c r="H65" s="42"/>
    </row>
    <row r="66" spans="1:8" ht="25.5" customHeight="1" x14ac:dyDescent="0.3">
      <c r="A66" t="s">
        <v>34</v>
      </c>
      <c r="B66" s="37"/>
      <c r="C66" s="38" t="s">
        <v>125</v>
      </c>
      <c r="D66" s="39" t="s">
        <v>126</v>
      </c>
      <c r="E66" s="40">
        <v>5</v>
      </c>
      <c r="F66" s="41" t="str">
        <f>IF(E66="","",INDEX('Maturity Scale'!$C$6:$C$10,E66))</f>
        <v>Optimised</v>
      </c>
      <c r="G66" s="42"/>
      <c r="H66" s="42"/>
    </row>
    <row r="67" spans="1:8" ht="25.5" customHeight="1" x14ac:dyDescent="0.3">
      <c r="A67" t="s">
        <v>34</v>
      </c>
      <c r="B67" s="37"/>
      <c r="C67" s="38" t="s">
        <v>127</v>
      </c>
      <c r="D67" s="39" t="s">
        <v>128</v>
      </c>
      <c r="E67" s="40">
        <v>4</v>
      </c>
      <c r="F67" s="41" t="str">
        <f>IF(E67="","",INDEX('Maturity Scale'!$C$6:$C$10,E67))</f>
        <v>Managed</v>
      </c>
      <c r="G67" s="42"/>
      <c r="H67" s="42"/>
    </row>
    <row r="68" spans="1:8" ht="25.5" customHeight="1" x14ac:dyDescent="0.3">
      <c r="A68" t="s">
        <v>34</v>
      </c>
      <c r="B68" s="37"/>
      <c r="C68" s="38" t="s">
        <v>129</v>
      </c>
      <c r="D68" s="39" t="s">
        <v>130</v>
      </c>
      <c r="E68" s="40">
        <v>4</v>
      </c>
      <c r="F68" s="41" t="str">
        <f>IF(E68="","",INDEX('Maturity Scale'!$C$6:$C$10,E68))</f>
        <v>Managed</v>
      </c>
      <c r="G68" s="42"/>
      <c r="H68" s="42"/>
    </row>
    <row r="69" spans="1:8" ht="25.5" customHeight="1" x14ac:dyDescent="0.3">
      <c r="A69" t="s">
        <v>34</v>
      </c>
      <c r="B69" s="37"/>
      <c r="C69" s="38" t="s">
        <v>131</v>
      </c>
      <c r="D69" s="39" t="s">
        <v>132</v>
      </c>
      <c r="E69" s="40">
        <v>3</v>
      </c>
      <c r="F69" s="41" t="str">
        <f>IF(E69="","",INDEX('Maturity Scale'!$C$6:$C$10,E69))</f>
        <v>Defined</v>
      </c>
      <c r="G69" s="42"/>
      <c r="H69" s="42"/>
    </row>
    <row r="70" spans="1:8" ht="19.5" customHeight="1" x14ac:dyDescent="0.3">
      <c r="B70" s="43" t="s">
        <v>64</v>
      </c>
      <c r="C70" s="44"/>
      <c r="D70" s="45" t="str">
        <f>IF(COUNT(E65:E69)=0,"",TEXT(AVERAGE(E65:E69),"0.0")&amp;" average  ·  "&amp;TEXT(AVERAGE(E65:E69)/5,"0%")&amp;" maturity  ·  gap to Optimised "&amp;TEXT(5-AVERAGE(E65:E69),"0.0"))</f>
        <v>4.2 average  ·  84% maturity  ·  gap to Optimised 0.8</v>
      </c>
      <c r="E70" s="46">
        <f>IF(COUNT(E65:E69)=0,"",AVERAGE(E65:E69)/5)</f>
        <v>0.84000000000000008</v>
      </c>
      <c r="F70" s="47" t="str">
        <f>IF(E70="","",IF(E70&lt;'Maturity Scale'!$C$15,"Priority",""))</f>
        <v/>
      </c>
      <c r="G70" s="44"/>
      <c r="H70" s="44"/>
    </row>
    <row r="72" spans="1:8" ht="19.5" customHeight="1" x14ac:dyDescent="0.3">
      <c r="B72" s="2" t="s">
        <v>35</v>
      </c>
      <c r="C72" s="2"/>
      <c r="D72" s="2"/>
      <c r="E72" s="36"/>
      <c r="F72" s="36"/>
      <c r="G72" s="36"/>
      <c r="H72" s="36"/>
    </row>
    <row r="73" spans="1:8" ht="25.5" customHeight="1" x14ac:dyDescent="0.3">
      <c r="A73" t="s">
        <v>35</v>
      </c>
      <c r="B73" s="37"/>
      <c r="C73" s="38" t="s">
        <v>133</v>
      </c>
      <c r="D73" s="39" t="s">
        <v>134</v>
      </c>
      <c r="E73" s="40">
        <v>3</v>
      </c>
      <c r="F73" s="41" t="str">
        <f>IF(E73="","",INDEX('Maturity Scale'!$C$6:$C$10,E73))</f>
        <v>Defined</v>
      </c>
      <c r="G73" s="42"/>
      <c r="H73" s="42"/>
    </row>
    <row r="74" spans="1:8" ht="25.5" customHeight="1" x14ac:dyDescent="0.3">
      <c r="A74" t="s">
        <v>35</v>
      </c>
      <c r="B74" s="37"/>
      <c r="C74" s="38" t="s">
        <v>135</v>
      </c>
      <c r="D74" s="39" t="s">
        <v>136</v>
      </c>
      <c r="E74" s="40">
        <v>4</v>
      </c>
      <c r="F74" s="41" t="str">
        <f>IF(E74="","",INDEX('Maturity Scale'!$C$6:$C$10,E74))</f>
        <v>Managed</v>
      </c>
      <c r="G74" s="42"/>
      <c r="H74" s="42"/>
    </row>
    <row r="75" spans="1:8" ht="25.5" customHeight="1" x14ac:dyDescent="0.3">
      <c r="A75" t="s">
        <v>35</v>
      </c>
      <c r="B75" s="37"/>
      <c r="C75" s="38" t="s">
        <v>137</v>
      </c>
      <c r="D75" s="39" t="s">
        <v>138</v>
      </c>
      <c r="E75" s="40">
        <v>4</v>
      </c>
      <c r="F75" s="41" t="str">
        <f>IF(E75="","",INDEX('Maturity Scale'!$C$6:$C$10,E75))</f>
        <v>Managed</v>
      </c>
      <c r="G75" s="42"/>
      <c r="H75" s="42"/>
    </row>
    <row r="76" spans="1:8" ht="25.5" customHeight="1" x14ac:dyDescent="0.3">
      <c r="A76" t="s">
        <v>35</v>
      </c>
      <c r="B76" s="37"/>
      <c r="C76" s="38" t="s">
        <v>139</v>
      </c>
      <c r="D76" s="39" t="s">
        <v>140</v>
      </c>
      <c r="E76" s="40">
        <v>4</v>
      </c>
      <c r="F76" s="41" t="str">
        <f>IF(E76="","",INDEX('Maturity Scale'!$C$6:$C$10,E76))</f>
        <v>Managed</v>
      </c>
      <c r="G76" s="42"/>
      <c r="H76" s="42"/>
    </row>
    <row r="77" spans="1:8" ht="19.5" customHeight="1" x14ac:dyDescent="0.3">
      <c r="B77" s="43" t="s">
        <v>64</v>
      </c>
      <c r="C77" s="44"/>
      <c r="D77" s="45" t="str">
        <f>IF(COUNT(E73:E76)=0,"",TEXT(AVERAGE(E73:E76),"0.0")&amp;" average  ·  "&amp;TEXT(AVERAGE(E73:E76)/5,"0%")&amp;" maturity  ·  gap to Optimised "&amp;TEXT(5-AVERAGE(E73:E76),"0.0"))</f>
        <v>3.8 average  ·  75% maturity  ·  gap to Optimised 1.3</v>
      </c>
      <c r="E77" s="46">
        <f>IF(COUNT(E73:E76)=0,"",AVERAGE(E73:E76)/5)</f>
        <v>0.75</v>
      </c>
      <c r="F77" s="47" t="str">
        <f>IF(E77="","",IF(E77&lt;'Maturity Scale'!$C$15,"Priority",""))</f>
        <v/>
      </c>
      <c r="G77" s="44"/>
      <c r="H77" s="44"/>
    </row>
    <row r="79" spans="1:8" ht="19.5" customHeight="1" x14ac:dyDescent="0.3">
      <c r="B79" s="2" t="s">
        <v>36</v>
      </c>
      <c r="C79" s="2"/>
      <c r="D79" s="2"/>
      <c r="E79" s="36"/>
      <c r="F79" s="36"/>
      <c r="G79" s="36"/>
      <c r="H79" s="36"/>
    </row>
    <row r="80" spans="1:8" ht="25.5" customHeight="1" x14ac:dyDescent="0.3">
      <c r="A80" t="s">
        <v>36</v>
      </c>
      <c r="B80" s="37"/>
      <c r="C80" s="38" t="s">
        <v>141</v>
      </c>
      <c r="D80" s="39" t="s">
        <v>142</v>
      </c>
      <c r="E80" s="40">
        <v>3</v>
      </c>
      <c r="F80" s="41" t="str">
        <f>IF(E80="","",INDEX('Maturity Scale'!$C$6:$C$10,E80))</f>
        <v>Defined</v>
      </c>
      <c r="G80" s="42"/>
      <c r="H80" s="42"/>
    </row>
    <row r="81" spans="1:8" ht="25.5" customHeight="1" x14ac:dyDescent="0.3">
      <c r="A81" t="s">
        <v>36</v>
      </c>
      <c r="B81" s="37"/>
      <c r="C81" s="38" t="s">
        <v>143</v>
      </c>
      <c r="D81" s="39" t="s">
        <v>144</v>
      </c>
      <c r="E81" s="40">
        <v>3</v>
      </c>
      <c r="F81" s="41" t="str">
        <f>IF(E81="","",INDEX('Maturity Scale'!$C$6:$C$10,E81))</f>
        <v>Defined</v>
      </c>
      <c r="G81" s="42"/>
      <c r="H81" s="42"/>
    </row>
    <row r="82" spans="1:8" ht="25.5" customHeight="1" x14ac:dyDescent="0.3">
      <c r="A82" t="s">
        <v>36</v>
      </c>
      <c r="B82" s="37"/>
      <c r="C82" s="38" t="s">
        <v>145</v>
      </c>
      <c r="D82" s="39" t="s">
        <v>146</v>
      </c>
      <c r="E82" s="40">
        <v>3</v>
      </c>
      <c r="F82" s="41" t="str">
        <f>IF(E82="","",INDEX('Maturity Scale'!$C$6:$C$10,E82))</f>
        <v>Defined</v>
      </c>
      <c r="G82" s="42"/>
      <c r="H82" s="42"/>
    </row>
    <row r="83" spans="1:8" ht="25.5" customHeight="1" x14ac:dyDescent="0.3">
      <c r="A83" t="s">
        <v>36</v>
      </c>
      <c r="B83" s="37"/>
      <c r="C83" s="38" t="s">
        <v>147</v>
      </c>
      <c r="D83" s="39" t="s">
        <v>148</v>
      </c>
      <c r="E83" s="40">
        <v>2</v>
      </c>
      <c r="F83" s="41" t="str">
        <f>IF(E83="","",INDEX('Maturity Scale'!$C$6:$C$10,E83))</f>
        <v>Repeatable</v>
      </c>
      <c r="G83" s="42"/>
      <c r="H83" s="42"/>
    </row>
    <row r="84" spans="1:8" ht="25.5" customHeight="1" x14ac:dyDescent="0.3">
      <c r="A84" t="s">
        <v>36</v>
      </c>
      <c r="B84" s="37"/>
      <c r="C84" s="38" t="s">
        <v>149</v>
      </c>
      <c r="D84" s="39" t="s">
        <v>150</v>
      </c>
      <c r="E84" s="40">
        <v>2</v>
      </c>
      <c r="F84" s="41" t="str">
        <f>IF(E84="","",INDEX('Maturity Scale'!$C$6:$C$10,E84))</f>
        <v>Repeatable</v>
      </c>
      <c r="G84" s="42"/>
      <c r="H84" s="42"/>
    </row>
    <row r="85" spans="1:8" ht="19.5" customHeight="1" x14ac:dyDescent="0.3">
      <c r="B85" s="43" t="s">
        <v>64</v>
      </c>
      <c r="C85" s="44"/>
      <c r="D85" s="45" t="str">
        <f>IF(COUNT(E80:E84)=0,"",TEXT(AVERAGE(E80:E84),"0.0")&amp;" average  ·  "&amp;TEXT(AVERAGE(E80:E84)/5,"0%")&amp;" maturity  ·  gap to Optimised "&amp;TEXT(5-AVERAGE(E80:E84),"0.0"))</f>
        <v>2.6 average  ·  52% maturity  ·  gap to Optimised 2.4</v>
      </c>
      <c r="E85" s="46">
        <f>IF(COUNT(E80:E84)=0,"",AVERAGE(E80:E84)/5)</f>
        <v>0.52</v>
      </c>
      <c r="F85" s="47" t="str">
        <f>IF(E85="","",IF(E85&lt;'Maturity Scale'!$C$15,"Priority",""))</f>
        <v>Priority</v>
      </c>
      <c r="G85" s="44"/>
      <c r="H85" s="44"/>
    </row>
    <row r="87" spans="1:8" ht="19.5" customHeight="1" x14ac:dyDescent="0.3">
      <c r="B87" s="2" t="s">
        <v>37</v>
      </c>
      <c r="C87" s="2"/>
      <c r="D87" s="2"/>
      <c r="E87" s="36"/>
      <c r="F87" s="36"/>
      <c r="G87" s="36"/>
      <c r="H87" s="36"/>
    </row>
    <row r="88" spans="1:8" ht="25.5" customHeight="1" x14ac:dyDescent="0.3">
      <c r="A88" t="s">
        <v>37</v>
      </c>
      <c r="B88" s="37"/>
      <c r="C88" s="38" t="s">
        <v>151</v>
      </c>
      <c r="D88" s="39" t="s">
        <v>152</v>
      </c>
      <c r="E88" s="40">
        <v>2</v>
      </c>
      <c r="F88" s="41" t="str">
        <f>IF(E88="","",INDEX('Maturity Scale'!$C$6:$C$10,E88))</f>
        <v>Repeatable</v>
      </c>
      <c r="G88" s="42"/>
      <c r="H88" s="42"/>
    </row>
    <row r="89" spans="1:8" ht="25.5" customHeight="1" x14ac:dyDescent="0.3">
      <c r="A89" t="s">
        <v>37</v>
      </c>
      <c r="B89" s="37"/>
      <c r="C89" s="38" t="s">
        <v>153</v>
      </c>
      <c r="D89" s="39" t="s">
        <v>154</v>
      </c>
      <c r="E89" s="40">
        <v>3</v>
      </c>
      <c r="F89" s="41" t="str">
        <f>IF(E89="","",INDEX('Maturity Scale'!$C$6:$C$10,E89))</f>
        <v>Defined</v>
      </c>
      <c r="G89" s="42"/>
      <c r="H89" s="42"/>
    </row>
    <row r="90" spans="1:8" ht="25.5" customHeight="1" x14ac:dyDescent="0.3">
      <c r="A90" t="s">
        <v>37</v>
      </c>
      <c r="B90" s="37"/>
      <c r="C90" s="38" t="s">
        <v>155</v>
      </c>
      <c r="D90" s="39" t="s">
        <v>156</v>
      </c>
      <c r="E90" s="40">
        <v>3</v>
      </c>
      <c r="F90" s="41" t="str">
        <f>IF(E90="","",INDEX('Maturity Scale'!$C$6:$C$10,E90))</f>
        <v>Defined</v>
      </c>
      <c r="G90" s="42"/>
      <c r="H90" s="42"/>
    </row>
    <row r="91" spans="1:8" ht="25.5" customHeight="1" x14ac:dyDescent="0.3">
      <c r="A91" t="s">
        <v>37</v>
      </c>
      <c r="B91" s="37"/>
      <c r="C91" s="38" t="s">
        <v>157</v>
      </c>
      <c r="D91" s="39" t="s">
        <v>158</v>
      </c>
      <c r="E91" s="40">
        <v>4</v>
      </c>
      <c r="F91" s="41" t="str">
        <f>IF(E91="","",INDEX('Maturity Scale'!$C$6:$C$10,E91))</f>
        <v>Managed</v>
      </c>
      <c r="G91" s="42"/>
      <c r="H91" s="42"/>
    </row>
    <row r="92" spans="1:8" ht="25.5" customHeight="1" x14ac:dyDescent="0.3">
      <c r="A92" t="s">
        <v>37</v>
      </c>
      <c r="B92" s="37"/>
      <c r="C92" s="38" t="s">
        <v>159</v>
      </c>
      <c r="D92" s="39" t="s">
        <v>160</v>
      </c>
      <c r="E92" s="40">
        <v>3</v>
      </c>
      <c r="F92" s="41" t="str">
        <f>IF(E92="","",INDEX('Maturity Scale'!$C$6:$C$10,E92))</f>
        <v>Defined</v>
      </c>
      <c r="G92" s="42"/>
      <c r="H92" s="42"/>
    </row>
    <row r="93" spans="1:8" ht="19.5" customHeight="1" x14ac:dyDescent="0.3">
      <c r="B93" s="43" t="s">
        <v>64</v>
      </c>
      <c r="C93" s="44"/>
      <c r="D93" s="45" t="str">
        <f>IF(COUNT(E88:E92)=0,"",TEXT(AVERAGE(E88:E92),"0.0")&amp;" average  ·  "&amp;TEXT(AVERAGE(E88:E92)/5,"0%")&amp;" maturity  ·  gap to Optimised "&amp;TEXT(5-AVERAGE(E88:E92),"0.0"))</f>
        <v>3.0 average  ·  60% maturity  ·  gap to Optimised 2.0</v>
      </c>
      <c r="E93" s="46">
        <f>IF(COUNT(E88:E92)=0,"",AVERAGE(E88:E92)/5)</f>
        <v>0.6</v>
      </c>
      <c r="F93" s="47" t="str">
        <f>IF(E93="","",IF(E93&lt;'Maturity Scale'!$C$15,"Priority",""))</f>
        <v/>
      </c>
      <c r="G93" s="44"/>
      <c r="H93" s="44"/>
    </row>
    <row r="95" spans="1:8" ht="19.5" customHeight="1" x14ac:dyDescent="0.3">
      <c r="B95" s="2" t="s">
        <v>38</v>
      </c>
      <c r="C95" s="2"/>
      <c r="D95" s="2"/>
      <c r="E95" s="36"/>
      <c r="F95" s="36"/>
      <c r="G95" s="36"/>
      <c r="H95" s="36"/>
    </row>
    <row r="96" spans="1:8" ht="25.5" customHeight="1" x14ac:dyDescent="0.3">
      <c r="A96" t="s">
        <v>38</v>
      </c>
      <c r="B96" s="37"/>
      <c r="C96" s="38" t="s">
        <v>161</v>
      </c>
      <c r="D96" s="39" t="s">
        <v>162</v>
      </c>
      <c r="E96" s="40">
        <v>3</v>
      </c>
      <c r="F96" s="41" t="str">
        <f>IF(E96="","",INDEX('Maturity Scale'!$C$6:$C$10,E96))</f>
        <v>Defined</v>
      </c>
      <c r="G96" s="42"/>
      <c r="H96" s="42"/>
    </row>
    <row r="97" spans="1:8" ht="25.5" customHeight="1" x14ac:dyDescent="0.3">
      <c r="A97" t="s">
        <v>38</v>
      </c>
      <c r="B97" s="37"/>
      <c r="C97" s="38" t="s">
        <v>163</v>
      </c>
      <c r="D97" s="39" t="s">
        <v>164</v>
      </c>
      <c r="E97" s="40">
        <v>2</v>
      </c>
      <c r="F97" s="41" t="str">
        <f>IF(E97="","",INDEX('Maturity Scale'!$C$6:$C$10,E97))</f>
        <v>Repeatable</v>
      </c>
      <c r="G97" s="42"/>
      <c r="H97" s="42"/>
    </row>
    <row r="98" spans="1:8" ht="25.5" customHeight="1" x14ac:dyDescent="0.3">
      <c r="A98" t="s">
        <v>38</v>
      </c>
      <c r="B98" s="37"/>
      <c r="C98" s="38" t="s">
        <v>165</v>
      </c>
      <c r="D98" s="39" t="s">
        <v>166</v>
      </c>
      <c r="E98" s="40">
        <v>2</v>
      </c>
      <c r="F98" s="41" t="str">
        <f>IF(E98="","",INDEX('Maturity Scale'!$C$6:$C$10,E98))</f>
        <v>Repeatable</v>
      </c>
      <c r="G98" s="42"/>
      <c r="H98" s="42"/>
    </row>
    <row r="99" spans="1:8" ht="25.5" customHeight="1" x14ac:dyDescent="0.3">
      <c r="A99" t="s">
        <v>38</v>
      </c>
      <c r="B99" s="37"/>
      <c r="C99" s="38" t="s">
        <v>167</v>
      </c>
      <c r="D99" s="39" t="s">
        <v>168</v>
      </c>
      <c r="E99" s="40">
        <v>4</v>
      </c>
      <c r="F99" s="41" t="str">
        <f>IF(E99="","",INDEX('Maturity Scale'!$C$6:$C$10,E99))</f>
        <v>Managed</v>
      </c>
      <c r="G99" s="42"/>
      <c r="H99" s="42"/>
    </row>
    <row r="100" spans="1:8" ht="25.5" customHeight="1" x14ac:dyDescent="0.3">
      <c r="A100" t="s">
        <v>38</v>
      </c>
      <c r="B100" s="37"/>
      <c r="C100" s="38" t="s">
        <v>169</v>
      </c>
      <c r="D100" s="39" t="s">
        <v>170</v>
      </c>
      <c r="E100" s="40">
        <v>3</v>
      </c>
      <c r="F100" s="41" t="str">
        <f>IF(E100="","",INDEX('Maturity Scale'!$C$6:$C$10,E100))</f>
        <v>Defined</v>
      </c>
      <c r="G100" s="42"/>
      <c r="H100" s="42"/>
    </row>
    <row r="101" spans="1:8" ht="19.5" customHeight="1" x14ac:dyDescent="0.3">
      <c r="B101" s="43" t="s">
        <v>64</v>
      </c>
      <c r="C101" s="44"/>
      <c r="D101" s="45" t="str">
        <f>IF(COUNT(E96:E100)=0,"",TEXT(AVERAGE(E96:E100),"0.0")&amp;" average  ·  "&amp;TEXT(AVERAGE(E96:E100)/5,"0%")&amp;" maturity  ·  gap to Optimised "&amp;TEXT(5-AVERAGE(E96:E100),"0.0"))</f>
        <v>2.8 average  ·  56% maturity  ·  gap to Optimised 2.2</v>
      </c>
      <c r="E101" s="46">
        <f>IF(COUNT(E96:E100)=0,"",AVERAGE(E96:E100)/5)</f>
        <v>0.55999999999999994</v>
      </c>
      <c r="F101" s="47" t="str">
        <f>IF(E101="","",IF(E101&lt;'Maturity Scale'!$C$15,"Priority",""))</f>
        <v>Priority</v>
      </c>
      <c r="G101" s="44"/>
      <c r="H101" s="44"/>
    </row>
    <row r="103" spans="1:8" ht="19.5" customHeight="1" x14ac:dyDescent="0.3">
      <c r="B103" s="2" t="s">
        <v>39</v>
      </c>
      <c r="C103" s="2"/>
      <c r="D103" s="2"/>
      <c r="E103" s="36"/>
      <c r="F103" s="36"/>
      <c r="G103" s="36"/>
      <c r="H103" s="36"/>
    </row>
    <row r="104" spans="1:8" ht="25.5" customHeight="1" x14ac:dyDescent="0.3">
      <c r="A104" t="s">
        <v>39</v>
      </c>
      <c r="B104" s="37"/>
      <c r="C104" s="38" t="s">
        <v>171</v>
      </c>
      <c r="D104" s="39" t="s">
        <v>172</v>
      </c>
      <c r="E104" s="40">
        <v>3</v>
      </c>
      <c r="F104" s="41" t="str">
        <f>IF(E104="","",INDEX('Maturity Scale'!$C$6:$C$10,E104))</f>
        <v>Defined</v>
      </c>
      <c r="G104" s="42"/>
      <c r="H104" s="42"/>
    </row>
    <row r="105" spans="1:8" ht="25.5" customHeight="1" x14ac:dyDescent="0.3">
      <c r="A105" t="s">
        <v>39</v>
      </c>
      <c r="B105" s="37"/>
      <c r="C105" s="38" t="s">
        <v>173</v>
      </c>
      <c r="D105" s="39" t="s">
        <v>174</v>
      </c>
      <c r="E105" s="40">
        <v>2</v>
      </c>
      <c r="F105" s="41" t="str">
        <f>IF(E105="","",INDEX('Maturity Scale'!$C$6:$C$10,E105))</f>
        <v>Repeatable</v>
      </c>
      <c r="G105" s="42"/>
      <c r="H105" s="42"/>
    </row>
    <row r="106" spans="1:8" ht="25.5" customHeight="1" x14ac:dyDescent="0.3">
      <c r="A106" t="s">
        <v>39</v>
      </c>
      <c r="B106" s="37"/>
      <c r="C106" s="38" t="s">
        <v>175</v>
      </c>
      <c r="D106" s="39" t="s">
        <v>176</v>
      </c>
      <c r="E106" s="40">
        <v>3</v>
      </c>
      <c r="F106" s="41" t="str">
        <f>IF(E106="","",INDEX('Maturity Scale'!$C$6:$C$10,E106))</f>
        <v>Defined</v>
      </c>
      <c r="G106" s="42"/>
      <c r="H106" s="42"/>
    </row>
    <row r="107" spans="1:8" ht="25.5" customHeight="1" x14ac:dyDescent="0.3">
      <c r="A107" t="s">
        <v>39</v>
      </c>
      <c r="B107" s="37"/>
      <c r="C107" s="38" t="s">
        <v>177</v>
      </c>
      <c r="D107" s="39" t="s">
        <v>178</v>
      </c>
      <c r="E107" s="40">
        <v>2</v>
      </c>
      <c r="F107" s="41" t="str">
        <f>IF(E107="","",INDEX('Maturity Scale'!$C$6:$C$10,E107))</f>
        <v>Repeatable</v>
      </c>
      <c r="G107" s="42"/>
      <c r="H107" s="42"/>
    </row>
    <row r="108" spans="1:8" ht="25.5" customHeight="1" x14ac:dyDescent="0.3">
      <c r="A108" t="s">
        <v>39</v>
      </c>
      <c r="B108" s="37"/>
      <c r="C108" s="38" t="s">
        <v>179</v>
      </c>
      <c r="D108" s="39" t="s">
        <v>180</v>
      </c>
      <c r="E108" s="40">
        <v>2</v>
      </c>
      <c r="F108" s="41" t="str">
        <f>IF(E108="","",INDEX('Maturity Scale'!$C$6:$C$10,E108))</f>
        <v>Repeatable</v>
      </c>
      <c r="G108" s="42"/>
      <c r="H108" s="42"/>
    </row>
    <row r="109" spans="1:8" ht="19.5" customHeight="1" x14ac:dyDescent="0.3">
      <c r="B109" s="43" t="s">
        <v>64</v>
      </c>
      <c r="C109" s="44"/>
      <c r="D109" s="45" t="str">
        <f>IF(COUNT(E104:E108)=0,"",TEXT(AVERAGE(E104:E108),"0.0")&amp;" average  ·  "&amp;TEXT(AVERAGE(E104:E108)/5,"0%")&amp;" maturity  ·  gap to Optimised "&amp;TEXT(5-AVERAGE(E104:E108),"0.0"))</f>
        <v>2.4 average  ·  48% maturity  ·  gap to Optimised 2.6</v>
      </c>
      <c r="E109" s="46">
        <f>IF(COUNT(E104:E108)=0,"",AVERAGE(E104:E108)/5)</f>
        <v>0.48</v>
      </c>
      <c r="F109" s="47" t="str">
        <f>IF(E109="","",IF(E109&lt;'Maturity Scale'!$C$15,"Priority",""))</f>
        <v>Priority</v>
      </c>
      <c r="G109" s="44"/>
      <c r="H109" s="44"/>
    </row>
    <row r="111" spans="1:8" ht="19.5" customHeight="1" x14ac:dyDescent="0.3">
      <c r="B111" s="2" t="s">
        <v>40</v>
      </c>
      <c r="C111" s="2"/>
      <c r="D111" s="2"/>
      <c r="E111" s="36"/>
      <c r="F111" s="36"/>
      <c r="G111" s="36"/>
      <c r="H111" s="36"/>
    </row>
    <row r="112" spans="1:8" ht="25.5" customHeight="1" x14ac:dyDescent="0.3">
      <c r="A112" t="s">
        <v>40</v>
      </c>
      <c r="B112" s="37"/>
      <c r="C112" s="38" t="s">
        <v>181</v>
      </c>
      <c r="D112" s="39" t="s">
        <v>182</v>
      </c>
      <c r="E112" s="40">
        <v>2</v>
      </c>
      <c r="F112" s="41" t="str">
        <f>IF(E112="","",INDEX('Maturity Scale'!$C$6:$C$10,E112))</f>
        <v>Repeatable</v>
      </c>
      <c r="G112" s="42"/>
      <c r="H112" s="42"/>
    </row>
    <row r="113" spans="1:8" ht="25.5" customHeight="1" x14ac:dyDescent="0.3">
      <c r="A113" t="s">
        <v>40</v>
      </c>
      <c r="B113" s="37"/>
      <c r="C113" s="38" t="s">
        <v>183</v>
      </c>
      <c r="D113" s="39" t="s">
        <v>184</v>
      </c>
      <c r="E113" s="40">
        <v>3</v>
      </c>
      <c r="F113" s="41" t="str">
        <f>IF(E113="","",INDEX('Maturity Scale'!$C$6:$C$10,E113))</f>
        <v>Defined</v>
      </c>
      <c r="G113" s="42"/>
      <c r="H113" s="42"/>
    </row>
    <row r="114" spans="1:8" ht="25.5" customHeight="1" x14ac:dyDescent="0.3">
      <c r="A114" t="s">
        <v>40</v>
      </c>
      <c r="B114" s="37"/>
      <c r="C114" s="38" t="s">
        <v>185</v>
      </c>
      <c r="D114" s="39" t="s">
        <v>186</v>
      </c>
      <c r="E114" s="40">
        <v>3</v>
      </c>
      <c r="F114" s="41" t="str">
        <f>IF(E114="","",INDEX('Maturity Scale'!$C$6:$C$10,E114))</f>
        <v>Defined</v>
      </c>
      <c r="G114" s="42"/>
      <c r="H114" s="42"/>
    </row>
    <row r="115" spans="1:8" ht="25.5" customHeight="1" x14ac:dyDescent="0.3">
      <c r="A115" t="s">
        <v>40</v>
      </c>
      <c r="B115" s="37"/>
      <c r="C115" s="38" t="s">
        <v>187</v>
      </c>
      <c r="D115" s="39" t="s">
        <v>188</v>
      </c>
      <c r="E115" s="40">
        <v>2</v>
      </c>
      <c r="F115" s="41" t="str">
        <f>IF(E115="","",INDEX('Maturity Scale'!$C$6:$C$10,E115))</f>
        <v>Repeatable</v>
      </c>
      <c r="G115" s="42"/>
      <c r="H115" s="42"/>
    </row>
    <row r="116" spans="1:8" ht="25.5" customHeight="1" x14ac:dyDescent="0.3">
      <c r="A116" t="s">
        <v>40</v>
      </c>
      <c r="B116" s="37"/>
      <c r="C116" s="38" t="s">
        <v>189</v>
      </c>
      <c r="D116" s="39" t="s">
        <v>190</v>
      </c>
      <c r="E116" s="40">
        <v>4</v>
      </c>
      <c r="F116" s="41" t="str">
        <f>IF(E116="","",INDEX('Maturity Scale'!$C$6:$C$10,E116))</f>
        <v>Managed</v>
      </c>
      <c r="G116" s="42"/>
      <c r="H116" s="42"/>
    </row>
    <row r="117" spans="1:8" ht="19.5" customHeight="1" x14ac:dyDescent="0.3">
      <c r="B117" s="43" t="s">
        <v>64</v>
      </c>
      <c r="C117" s="44"/>
      <c r="D117" s="45" t="str">
        <f>IF(COUNT(E112:E116)=0,"",TEXT(AVERAGE(E112:E116),"0.0")&amp;" average  ·  "&amp;TEXT(AVERAGE(E112:E116)/5,"0%")&amp;" maturity  ·  gap to Optimised "&amp;TEXT(5-AVERAGE(E112:E116),"0.0"))</f>
        <v>2.8 average  ·  56% maturity  ·  gap to Optimised 2.2</v>
      </c>
      <c r="E117" s="46">
        <f>IF(COUNT(E112:E116)=0,"",AVERAGE(E112:E116)/5)</f>
        <v>0.55999999999999994</v>
      </c>
      <c r="F117" s="47" t="str">
        <f>IF(E117="","",IF(E117&lt;'Maturity Scale'!$C$15,"Priority",""))</f>
        <v>Priority</v>
      </c>
      <c r="G117" s="44"/>
      <c r="H117" s="44"/>
    </row>
    <row r="119" spans="1:8" x14ac:dyDescent="0.3">
      <c r="B119" s="15" t="s">
        <v>191</v>
      </c>
    </row>
  </sheetData>
  <mergeCells count="16">
    <mergeCell ref="B111:D111"/>
    <mergeCell ref="B72:D72"/>
    <mergeCell ref="B79:D79"/>
    <mergeCell ref="B87:D87"/>
    <mergeCell ref="B95:D95"/>
    <mergeCell ref="B103:D103"/>
    <mergeCell ref="B32:D32"/>
    <mergeCell ref="B40:D40"/>
    <mergeCell ref="B48:D48"/>
    <mergeCell ref="B56:D56"/>
    <mergeCell ref="B64:D64"/>
    <mergeCell ref="C5:D5"/>
    <mergeCell ref="B6:H6"/>
    <mergeCell ref="B9:D9"/>
    <mergeCell ref="B17:D17"/>
    <mergeCell ref="B24:D24"/>
  </mergeCells>
  <conditionalFormatting sqref="E9:E119">
    <cfRule type="cellIs" dxfId="4" priority="2" operator="equal">
      <formula>1</formula>
    </cfRule>
    <cfRule type="cellIs" dxfId="3" priority="3" operator="equal">
      <formula>2</formula>
    </cfRule>
    <cfRule type="cellIs" dxfId="2" priority="4" operator="equal">
      <formula>3</formula>
    </cfRule>
    <cfRule type="cellIs" dxfId="1" priority="5" operator="equal">
      <formula>4</formula>
    </cfRule>
    <cfRule type="cellIs" dxfId="0" priority="6" operator="equal">
      <formula>5</formula>
    </cfRule>
  </conditionalFormatting>
  <dataValidations count="1">
    <dataValidation type="whole" allowBlank="1" showErrorMessage="1" errorTitle="Score" error="Enter a whole number from 1 (Ad hoc) to 5 (Optimised)." sqref="E10:E14 E18:E21 E25:E29 E33:E37 E41:E45 E49:E53 E57:E61 E65:E69 E73:E76 E80:E84 E88:E92 E96:E100 E104:E108 E112:E116" xr:uid="{00000000-0002-0000-0200-000000000000}">
      <formula1>1</formula1>
      <formula2>5</formula2>
    </dataValidation>
  </dataValidations>
  <pageMargins left="0.75" right="0.75" top="1" bottom="1" header="0.511811023622047" footer="0.5"/>
  <pageSetup fitToHeight="0" orientation="landscape" horizontalDpi="300" verticalDpi="300"/>
  <headerFooter>
    <oddFooter>&amp;LROGER BOWN · Operations · Supply Chain · ERP&amp;RPage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FC4C8"/>
    <pageSetUpPr fitToPage="1"/>
  </sheetPr>
  <dimension ref="B1:F10"/>
  <sheetViews>
    <sheetView showGridLines="0" zoomScaleNormal="100" workbookViewId="0"/>
  </sheetViews>
  <sheetFormatPr defaultColWidth="8.6640625" defaultRowHeight="14.4" x14ac:dyDescent="0.3"/>
  <cols>
    <col min="1" max="1" width="3" customWidth="1"/>
    <col min="2" max="2" width="18" customWidth="1"/>
    <col min="3" max="3" width="14" customWidth="1"/>
    <col min="4" max="4" width="16" customWidth="1"/>
    <col min="5" max="5" width="14" customWidth="1"/>
    <col min="6" max="6" width="40" customWidth="1"/>
  </cols>
  <sheetData>
    <row r="1" spans="2:6" x14ac:dyDescent="0.3">
      <c r="B1" s="16" t="s">
        <v>0</v>
      </c>
    </row>
    <row r="2" spans="2:6" ht="21" x14ac:dyDescent="0.4">
      <c r="B2" s="48" t="s">
        <v>192</v>
      </c>
    </row>
    <row r="3" spans="2:6" ht="30" customHeight="1" x14ac:dyDescent="0.3">
      <c r="B3" s="4" t="s">
        <v>193</v>
      </c>
      <c r="C3" s="4"/>
      <c r="D3" s="4"/>
      <c r="E3" s="4"/>
      <c r="F3" s="4"/>
    </row>
    <row r="5" spans="2:6" x14ac:dyDescent="0.3">
      <c r="B5" s="22" t="s">
        <v>194</v>
      </c>
      <c r="C5" s="22" t="s">
        <v>45</v>
      </c>
      <c r="D5" s="22" t="s">
        <v>17</v>
      </c>
      <c r="E5" s="22" t="s">
        <v>195</v>
      </c>
      <c r="F5" s="22" t="s">
        <v>196</v>
      </c>
    </row>
    <row r="6" spans="2:6" x14ac:dyDescent="0.3">
      <c r="B6" s="23" t="s">
        <v>197</v>
      </c>
      <c r="C6" s="49"/>
      <c r="D6" s="50">
        <v>0.41</v>
      </c>
      <c r="E6" s="25">
        <f>'Maturity Scale'!$C$15</f>
        <v>0.6</v>
      </c>
      <c r="F6" s="37"/>
    </row>
    <row r="7" spans="2:6" x14ac:dyDescent="0.3">
      <c r="B7" s="27" t="s">
        <v>198</v>
      </c>
      <c r="C7" s="49"/>
      <c r="D7" s="50">
        <v>0.43</v>
      </c>
      <c r="E7" s="29">
        <f>'Maturity Scale'!$C$15</f>
        <v>0.6</v>
      </c>
      <c r="F7" s="44"/>
    </row>
    <row r="8" spans="2:6" x14ac:dyDescent="0.3">
      <c r="B8" s="23" t="s">
        <v>199</v>
      </c>
      <c r="C8" s="49"/>
      <c r="D8" s="50">
        <v>0.47</v>
      </c>
      <c r="E8" s="25">
        <f>'Maturity Scale'!$C$15</f>
        <v>0.6</v>
      </c>
      <c r="F8" s="37"/>
    </row>
    <row r="9" spans="2:6" x14ac:dyDescent="0.3">
      <c r="B9" s="27" t="s">
        <v>200</v>
      </c>
      <c r="C9" s="49"/>
      <c r="D9" s="50">
        <v>0.54</v>
      </c>
      <c r="E9" s="29">
        <f>'Maturity Scale'!$C$15</f>
        <v>0.6</v>
      </c>
      <c r="F9" s="44"/>
    </row>
    <row r="10" spans="2:6" x14ac:dyDescent="0.3">
      <c r="B10" s="23" t="s">
        <v>201</v>
      </c>
      <c r="C10" s="49"/>
      <c r="D10" s="51">
        <f>Summary!D24</f>
        <v>0.58529411764705874</v>
      </c>
      <c r="E10" s="25">
        <f>'Maturity Scale'!$C$15</f>
        <v>0.6</v>
      </c>
      <c r="F10" s="52" t="s">
        <v>202</v>
      </c>
    </row>
  </sheetData>
  <mergeCells count="1">
    <mergeCell ref="B3:F3"/>
  </mergeCells>
  <pageMargins left="0.75" right="0.75" top="1" bottom="1" header="0.511811023622047" footer="0.511811023622047"/>
  <pageSetup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4DEE1"/>
    <pageSetUpPr fitToPage="1"/>
  </sheetPr>
  <dimension ref="B2:D15"/>
  <sheetViews>
    <sheetView showGridLines="0" tabSelected="1" zoomScaleNormal="100" workbookViewId="0">
      <selection activeCell="D19" sqref="D19"/>
    </sheetView>
  </sheetViews>
  <sheetFormatPr defaultColWidth="8.6640625" defaultRowHeight="14.4" x14ac:dyDescent="0.3"/>
  <cols>
    <col min="1" max="1" width="3" customWidth="1"/>
    <col min="2" max="2" width="23.77734375" bestFit="1" customWidth="1"/>
    <col min="3" max="3" width="18" customWidth="1"/>
    <col min="4" max="4" width="80" customWidth="1"/>
  </cols>
  <sheetData>
    <row r="2" spans="2:4" ht="21" x14ac:dyDescent="0.4">
      <c r="B2" s="48" t="s">
        <v>203</v>
      </c>
    </row>
    <row r="3" spans="2:4" ht="30" customHeight="1" x14ac:dyDescent="0.3">
      <c r="B3" s="1" t="s">
        <v>204</v>
      </c>
      <c r="C3" s="1"/>
      <c r="D3" s="1"/>
    </row>
    <row r="5" spans="2:4" x14ac:dyDescent="0.3">
      <c r="B5" s="22" t="s">
        <v>205</v>
      </c>
      <c r="C5" s="22" t="s">
        <v>26</v>
      </c>
      <c r="D5" s="22" t="s">
        <v>206</v>
      </c>
    </row>
    <row r="6" spans="2:4" ht="30" customHeight="1" x14ac:dyDescent="0.3">
      <c r="B6" s="53">
        <v>1</v>
      </c>
      <c r="C6" s="54" t="s">
        <v>207</v>
      </c>
      <c r="D6" s="55" t="s">
        <v>208</v>
      </c>
    </row>
    <row r="7" spans="2:4" ht="30" customHeight="1" x14ac:dyDescent="0.3">
      <c r="B7" s="56">
        <v>2</v>
      </c>
      <c r="C7" s="54" t="s">
        <v>209</v>
      </c>
      <c r="D7" s="55" t="s">
        <v>210</v>
      </c>
    </row>
    <row r="8" spans="2:4" ht="30" customHeight="1" x14ac:dyDescent="0.3">
      <c r="B8" s="57">
        <v>3</v>
      </c>
      <c r="C8" s="54" t="s">
        <v>211</v>
      </c>
      <c r="D8" s="55" t="s">
        <v>212</v>
      </c>
    </row>
    <row r="9" spans="2:4" ht="30" customHeight="1" x14ac:dyDescent="0.3">
      <c r="B9" s="58">
        <v>4</v>
      </c>
      <c r="C9" s="54" t="s">
        <v>213</v>
      </c>
      <c r="D9" s="55" t="s">
        <v>214</v>
      </c>
    </row>
    <row r="10" spans="2:4" ht="30" customHeight="1" x14ac:dyDescent="0.3">
      <c r="B10" s="59">
        <v>5</v>
      </c>
      <c r="C10" s="54" t="s">
        <v>215</v>
      </c>
      <c r="D10" s="55" t="s">
        <v>216</v>
      </c>
    </row>
    <row r="12" spans="2:4" x14ac:dyDescent="0.3">
      <c r="B12" s="60" t="s">
        <v>9</v>
      </c>
    </row>
    <row r="13" spans="2:4" ht="31.5" customHeight="1" x14ac:dyDescent="0.3">
      <c r="B13" s="1" t="s">
        <v>217</v>
      </c>
      <c r="C13" s="1"/>
      <c r="D13" s="1"/>
    </row>
    <row r="15" spans="2:4" x14ac:dyDescent="0.3">
      <c r="B15" s="61" t="s">
        <v>218</v>
      </c>
      <c r="C15" s="62">
        <v>0.6</v>
      </c>
      <c r="D15" s="63" t="s">
        <v>219</v>
      </c>
    </row>
  </sheetData>
  <mergeCells count="2">
    <mergeCell ref="B3:D3"/>
    <mergeCell ref="B13:D13"/>
  </mergeCells>
  <pageMargins left="0.75" right="0.75" top="1" bottom="1"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Read me</vt:lpstr>
      <vt:lpstr>Summary</vt:lpstr>
      <vt:lpstr>Assessment</vt:lpstr>
      <vt:lpstr>Progress</vt:lpstr>
      <vt:lpstr>Maturity Scale</vt:lpstr>
      <vt:lpstr>Assessment!Print_Titles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Roger Bown</cp:lastModifiedBy>
  <cp:revision>1</cp:revision>
  <dcterms:created xsi:type="dcterms:W3CDTF">2026-09-25T14:25:51Z</dcterms:created>
  <dcterms:modified xsi:type="dcterms:W3CDTF">2026-09-25T14:30:17Z</dcterms:modified>
  <dc:language>en-US</dc:language>
</cp:coreProperties>
</file>